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395" windowHeight="9465"/>
  </bookViews>
  <sheets>
    <sheet name="P390" sheetId="4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'P390'!$A$1:$T$86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G4" i="4" l="1"/>
  <c r="G25" i="4"/>
  <c r="S4" i="4" l="1"/>
  <c r="T5" i="4"/>
  <c r="T4" i="4" s="1"/>
  <c r="T16" i="4"/>
  <c r="N25" i="4"/>
  <c r="N27" i="4"/>
  <c r="R4" i="4" l="1"/>
  <c r="R16" i="4" l="1"/>
  <c r="T63" i="4" l="1"/>
  <c r="T62" i="4" s="1"/>
  <c r="S63" i="4"/>
  <c r="S62" i="4" s="1"/>
  <c r="R63" i="4"/>
  <c r="R62" i="4" s="1"/>
  <c r="Q63" i="4"/>
  <c r="Q62" i="4" s="1"/>
  <c r="P63" i="4"/>
  <c r="P62" i="4" s="1"/>
  <c r="O62" i="4"/>
  <c r="N62" i="4"/>
  <c r="M62" i="4"/>
  <c r="L62" i="4"/>
  <c r="K62" i="4"/>
  <c r="J62" i="4"/>
  <c r="I62" i="4"/>
  <c r="H62" i="4"/>
  <c r="G62" i="4"/>
  <c r="T56" i="4"/>
  <c r="T53" i="4" s="1"/>
  <c r="T38" i="4" s="1"/>
  <c r="T13" i="4" s="1"/>
  <c r="S56" i="4"/>
  <c r="R56" i="4"/>
  <c r="R53" i="4" s="1"/>
  <c r="R38" i="4" s="1"/>
  <c r="Q56" i="4"/>
  <c r="Q53" i="4" s="1"/>
  <c r="Q38" i="4" s="1"/>
  <c r="O56" i="4"/>
  <c r="O53" i="4" s="1"/>
  <c r="O38" i="4" s="1"/>
  <c r="N56" i="4"/>
  <c r="N53" i="4" s="1"/>
  <c r="N38" i="4" s="1"/>
  <c r="M56" i="4"/>
  <c r="M53" i="4" s="1"/>
  <c r="M38" i="4" s="1"/>
  <c r="P53" i="4"/>
  <c r="P38" i="4" s="1"/>
  <c r="L38" i="4"/>
  <c r="K38" i="4"/>
  <c r="J38" i="4"/>
  <c r="I38" i="4"/>
  <c r="H38" i="4"/>
  <c r="G38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T27" i="4"/>
  <c r="S27" i="4"/>
  <c r="R27" i="4"/>
  <c r="Q27" i="4"/>
  <c r="P27" i="4"/>
  <c r="O27" i="4"/>
  <c r="M27" i="4"/>
  <c r="L27" i="4"/>
  <c r="K27" i="4"/>
  <c r="J27" i="4"/>
  <c r="I27" i="4"/>
  <c r="H27" i="4"/>
  <c r="G27" i="4"/>
  <c r="S16" i="4"/>
  <c r="Q16" i="4"/>
  <c r="P16" i="4"/>
  <c r="O16" i="4"/>
  <c r="N16" i="4"/>
  <c r="M16" i="4"/>
  <c r="L16" i="4"/>
  <c r="K16" i="4"/>
  <c r="J16" i="4"/>
  <c r="I16" i="4"/>
  <c r="H16" i="4"/>
  <c r="G16" i="4"/>
  <c r="Q4" i="4"/>
  <c r="P4" i="4"/>
  <c r="O4" i="4"/>
  <c r="N4" i="4"/>
  <c r="M4" i="4"/>
  <c r="L4" i="4"/>
  <c r="K4" i="4"/>
  <c r="J4" i="4"/>
  <c r="I4" i="4"/>
  <c r="H4" i="4"/>
  <c r="R25" i="4" l="1"/>
  <c r="R15" i="4" s="1"/>
  <c r="S53" i="4"/>
  <c r="S38" i="4" s="1"/>
  <c r="S13" i="4" s="1"/>
  <c r="I25" i="4"/>
  <c r="I15" i="4" s="1"/>
  <c r="Q25" i="4"/>
  <c r="Q15" i="4" s="1"/>
  <c r="K25" i="4"/>
  <c r="K15" i="4" s="1"/>
  <c r="J25" i="4"/>
  <c r="J15" i="4" s="1"/>
  <c r="S25" i="4"/>
  <c r="L25" i="4"/>
  <c r="L15" i="4" s="1"/>
  <c r="T25" i="4"/>
  <c r="T15" i="4" s="1"/>
  <c r="M25" i="4"/>
  <c r="M15" i="4" s="1"/>
  <c r="N15" i="4"/>
  <c r="H25" i="4"/>
  <c r="H15" i="4" s="1"/>
  <c r="P25" i="4"/>
  <c r="P15" i="4" s="1"/>
  <c r="G15" i="4"/>
  <c r="O25" i="4"/>
  <c r="O15" i="4" s="1"/>
  <c r="S15" i="4" l="1"/>
</calcChain>
</file>

<file path=xl/sharedStrings.xml><?xml version="1.0" encoding="utf-8"?>
<sst xmlns="http://schemas.openxmlformats.org/spreadsheetml/2006/main" count="91" uniqueCount="83">
  <si>
    <t>(Millones de pesos)</t>
  </si>
  <si>
    <t>Concepto</t>
  </si>
  <si>
    <t xml:space="preserve">      Poder Legislativo  </t>
  </si>
  <si>
    <t xml:space="preserve">        Gasto directo  </t>
  </si>
  <si>
    <t xml:space="preserve">        Subsidios y transferencias a las entidades </t>
  </si>
  <si>
    <t xml:space="preserve">    Participaciones a Entidades Federativas y  </t>
  </si>
  <si>
    <t xml:space="preserve">    Municipios </t>
  </si>
  <si>
    <t xml:space="preserve">Ramos Autónomos  </t>
  </si>
  <si>
    <t xml:space="preserve">Poder Ejecutivo Federal  </t>
  </si>
  <si>
    <t xml:space="preserve">Gasto Programable  </t>
  </si>
  <si>
    <t xml:space="preserve">Poder Legislativo  </t>
  </si>
  <si>
    <t xml:space="preserve">Poder Judicial  </t>
  </si>
  <si>
    <t xml:space="preserve">Instituto Federal Electoral  </t>
  </si>
  <si>
    <t xml:space="preserve">Gasto directo  </t>
  </si>
  <si>
    <t xml:space="preserve">Vigentes  </t>
  </si>
  <si>
    <t xml:space="preserve">No vigentes  </t>
  </si>
  <si>
    <t xml:space="preserve">Convenios de Reasignación  </t>
  </si>
  <si>
    <t>Fondo Regional</t>
  </si>
  <si>
    <t xml:space="preserve">Otros conceptos  </t>
  </si>
  <si>
    <t xml:space="preserve">Gasto No Programable  </t>
  </si>
  <si>
    <t>Poder Ejecutivo Federal</t>
  </si>
  <si>
    <t xml:space="preserve">ADEFAS  </t>
  </si>
  <si>
    <t xml:space="preserve">Gobiernos de las Entidades </t>
  </si>
  <si>
    <t xml:space="preserve">Federativas  </t>
  </si>
  <si>
    <t xml:space="preserve">Derechos Humanos </t>
  </si>
  <si>
    <t>Centralizada</t>
  </si>
  <si>
    <t xml:space="preserve">Administración Pública </t>
  </si>
  <si>
    <t>Comisión Nacional de los</t>
  </si>
  <si>
    <t xml:space="preserve">a las entidades de control </t>
  </si>
  <si>
    <t>Subsidios y transferencias</t>
  </si>
  <si>
    <t xml:space="preserve">Federativas y los Municipios  </t>
  </si>
  <si>
    <t xml:space="preserve">Previsiones y Aportaciones </t>
  </si>
  <si>
    <t>para los Sistemas de Educa-</t>
  </si>
  <si>
    <t>ción Básica, Normal, Tecno-</t>
  </si>
  <si>
    <t xml:space="preserve">lógica y de Adultos </t>
  </si>
  <si>
    <t xml:space="preserve">Entidades Federativas y </t>
  </si>
  <si>
    <t xml:space="preserve">Municipios  </t>
  </si>
  <si>
    <t xml:space="preserve">Programas de Apoyos para </t>
  </si>
  <si>
    <t xml:space="preserve">el Fortalecimiento de las </t>
  </si>
  <si>
    <t xml:space="preserve">Entidades Federativas  </t>
  </si>
  <si>
    <t xml:space="preserve">Convenios de </t>
  </si>
  <si>
    <t xml:space="preserve">Descentralización  </t>
  </si>
  <si>
    <t xml:space="preserve">Participaciones a Entidades </t>
  </si>
  <si>
    <t xml:space="preserve">Federativas  y Municipios </t>
  </si>
  <si>
    <t>B) Gasto Primario Desglosado</t>
  </si>
  <si>
    <t xml:space="preserve">Subsidios  </t>
  </si>
  <si>
    <t>FIES</t>
  </si>
  <si>
    <t xml:space="preserve">FEIEF  </t>
  </si>
  <si>
    <t>Fondos Metropolitanos</t>
  </si>
  <si>
    <t>Otros subsidios</t>
  </si>
  <si>
    <t>A) Gasto Primario Agregado</t>
  </si>
  <si>
    <t xml:space="preserve">indirecto  </t>
  </si>
  <si>
    <t>Protección Social en Salud</t>
  </si>
  <si>
    <t xml:space="preserve">3/ En 2001 se excluyen las aportaciones al ISSSTE y al FOVISSSTE canalizadas a través del capítulo 1000 Servicios Personales.  </t>
  </si>
  <si>
    <r>
      <t>2/</t>
    </r>
    <r>
      <rPr>
        <sz val="5.5"/>
        <color indexed="40"/>
        <rFont val="Soberana Sans Light"/>
        <family val="3"/>
      </rPr>
      <t xml:space="preserve"> </t>
    </r>
    <r>
      <rPr>
        <sz val="5.5"/>
        <rFont val="Soberana Sans Light"/>
        <family val="3"/>
      </rPr>
      <t>Presupuesto aprobado.</t>
    </r>
  </si>
  <si>
    <t>INEGI</t>
  </si>
  <si>
    <t>TFJFyA</t>
  </si>
  <si>
    <t>Entidades de Control Directo</t>
  </si>
  <si>
    <t>1/ La suma de los parciales puede no coincidir con los totales debido al redondeo de las cifras. Se incluye el pago de Adeudos de Ejercicios Fiscales Anteriores, a fin de facilitar la compara-</t>
  </si>
  <si>
    <t xml:space="preserve">     del Sistema Nacional de Información Estadística y Geográfica. </t>
  </si>
  <si>
    <t xml:space="preserve">      orientados al desarrollo regional. En 2008, además se incluyen los recursos por concepto de Seguridad Pública y Protección Civil en el Distrito Federal,  Infraestructura en la Demarcación   </t>
  </si>
  <si>
    <r>
      <t xml:space="preserve">     </t>
    </r>
    <r>
      <rPr>
        <u val="doubleAccounting"/>
        <sz val="5.5"/>
        <rFont val="Soberana Sans Light"/>
        <family val="3"/>
      </rPr>
      <t xml:space="preserve"> nales. A partir de 2006, </t>
    </r>
    <r>
      <rPr>
        <sz val="5.5"/>
        <rFont val="Soberana Sans Light"/>
        <family val="3"/>
      </rPr>
      <t xml:space="preserve">excluye únicamente las aportaciones al  ISSSTE. </t>
    </r>
  </si>
  <si>
    <r>
      <t xml:space="preserve">      y Transfe</t>
    </r>
    <r>
      <rPr>
        <u val="doubleAccounting"/>
        <sz val="5.5"/>
        <rFont val="Soberana Sans Light"/>
        <family val="3"/>
      </rPr>
      <t xml:space="preserve">rencias, así como otras deducciones. A partir de 2006, </t>
    </r>
    <r>
      <rPr>
        <sz val="5.5"/>
        <rFont val="Soberana Sans Light"/>
        <family val="3"/>
      </rPr>
      <t>excluye únicamente las aportaciones al ISSSTE.</t>
    </r>
  </si>
  <si>
    <t xml:space="preserve">      ción de cifras con el Presupuesto de Egresos de la Federación. Las cifras de gasto primario apartado A) son resultado de la suma de gasto programable y no programable del apartado B).     </t>
  </si>
  <si>
    <t xml:space="preserve">      2010 se incorpora el Fondo de Inversión para Entidades Federativas y el Fondo de Pavimentación a Municipios.</t>
  </si>
  <si>
    <t xml:space="preserve">      Territorial  donde  se  asientan los poderes Legislativo y Judicial,  y Poder Judicial Estatal.  Para 2009,  también incluye el Fondo de Apoyos a Migrantes y  Zonas de la Frontera Norte.  En </t>
  </si>
  <si>
    <t xml:space="preserve">     sarrollo regional, conforme a lo establecido en las disposiciones jurídicas aplicables y que se ejercen de acuerdo a lo señalado en el Presupuesto de Egresos de la Federación.</t>
  </si>
  <si>
    <t>Fuente: De 2001 a 2013, Cuenta de la Hacienda Pública Federal. Para 2014, Presupuesto de Egresos de la Federación.</t>
  </si>
  <si>
    <t>COFECE</t>
  </si>
  <si>
    <t>INEE</t>
  </si>
  <si>
    <t xml:space="preserve">5/ Para fines de comparación, en 2007  y  2008 se excluyen los recursos correspondientes al INEGI,  ya que inició operaciones a partir del 15 de julio de 2008,  de acuerdo a la nueva Ley </t>
  </si>
  <si>
    <r>
      <t xml:space="preserve">6/ </t>
    </r>
    <r>
      <rPr>
        <u val="doubleAccounting"/>
        <sz val="5.5"/>
        <rFont val="Soberana Sans Light"/>
        <family val="3"/>
      </rPr>
      <t>Excluye los subsidios y transferencias a las entidades de control directo, hasta 2005 las aportaciones al  ISSSTE y  al FOVISSSTE canalizadas a través del  capítulo 1000 Servicios Perso-</t>
    </r>
  </si>
  <si>
    <r>
      <t xml:space="preserve">7/ Excluye  subsidios  y  transferencias a las entidades de control directo.  </t>
    </r>
    <r>
      <rPr>
        <u val="doubleAccounting"/>
        <sz val="5.5"/>
        <rFont val="Soberana Sans Light"/>
        <family val="3"/>
      </rPr>
      <t xml:space="preserve">Hasta 2005 excluye las aportaciones al  ISSSTE y al  FOVISSSTE canalizadas a través del capítulo 4000 Subsidios </t>
    </r>
  </si>
  <si>
    <r>
      <t>8/ A partir de 2011, incluye los recursos correspondientes al Seguro Popular y</t>
    </r>
    <r>
      <rPr>
        <u val="doubleAccounting"/>
        <sz val="5.5"/>
        <rFont val="Soberana Sans Light"/>
        <family val="3"/>
      </rPr>
      <t xml:space="preserve"> los destinados a Infraestructura y Equipamiento en Salud.</t>
    </r>
  </si>
  <si>
    <t xml:space="preserve">11/ Las cifras corresponden a los recursos entregados a las entidades federativas por concepto de Programas Regionales, Fondo para la Modernización de los Municipios y otros programas </t>
  </si>
  <si>
    <t>Gasto primario del sector público presupuestario según el ejecutor final de los recursos</t>
  </si>
  <si>
    <t>4/ A partir de 2013, se convierte en órgano autónomo de acuerdo con las reformas constitucionales del 26 de febrero y 11 de junio.</t>
  </si>
  <si>
    <t>Aportaciones Federales para</t>
  </si>
  <si>
    <t>Programa para la Fiscalización</t>
  </si>
  <si>
    <t xml:space="preserve">del Gasto Federalizado      </t>
  </si>
  <si>
    <t>10/ Incluye los subsidios entregados a entidades federativas y municipios a través del Ramo 23 y otros ramos de la Administración Pública Centralizada, que se destinan para apoyar el de-</t>
  </si>
  <si>
    <t>IFT</t>
  </si>
  <si>
    <t xml:space="preserve">9/ En 2008 y 2009 incluyen los subsidios a los municipios para Seguridad Pública y a partir de 2010, los subsidios de la SEGOB, SHCP, SSA y de la SEDESOL.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</si>
</sst>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.5"/>
      <color indexed="40"/>
      <name val="Soberana Sans Light"/>
      <family val="3"/>
    </font>
    <font>
      <u val="doubleAccounting"/>
      <sz val="5.5"/>
      <name val="Soberana Sans Light"/>
      <family val="3"/>
    </font>
    <font>
      <sz val="8.5"/>
      <name val="Soberana Sans Light"/>
      <family val="3"/>
    </font>
    <font>
      <sz val="4"/>
      <name val="Soberana Sans Light"/>
      <family val="3"/>
    </font>
    <font>
      <b/>
      <sz val="4"/>
      <name val="Soberana Sans Light"/>
      <family val="3"/>
    </font>
    <font>
      <b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2" borderId="6" xfId="0" applyFont="1" applyFill="1" applyBorder="1" applyAlignment="1">
      <alignment horizontal="centerContinuous" vertical="center"/>
    </xf>
    <xf numFmtId="0" fontId="5" fillId="0" borderId="9" xfId="0" applyFont="1" applyBorder="1"/>
    <xf numFmtId="0" fontId="6" fillId="0" borderId="9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Continuous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9" xfId="0" applyFont="1" applyFill="1" applyBorder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 applyFill="1" applyAlignment="1">
      <alignment horizontal="center"/>
    </xf>
    <xf numFmtId="164" fontId="9" fillId="0" borderId="0" xfId="2" applyNumberFormat="1" applyFont="1" applyFill="1" applyBorder="1" applyAlignment="1">
      <alignment horizontal="right"/>
    </xf>
    <xf numFmtId="0" fontId="9" fillId="0" borderId="9" xfId="0" applyFont="1" applyBorder="1"/>
    <xf numFmtId="0" fontId="5" fillId="0" borderId="0" xfId="0" applyFont="1" applyAlignment="1">
      <alignment horizontal="righ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164" fontId="13" fillId="0" borderId="1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164" fontId="14" fillId="0" borderId="10" xfId="0" applyNumberFormat="1" applyFont="1" applyFill="1" applyBorder="1" applyAlignment="1">
      <alignment horizontal="right" vertical="center"/>
    </xf>
    <xf numFmtId="164" fontId="13" fillId="0" borderId="10" xfId="0" applyNumberFormat="1" applyFont="1" applyFill="1" applyBorder="1" applyAlignment="1">
      <alignment horizontal="centerContinuous" vertical="center"/>
    </xf>
    <xf numFmtId="164" fontId="13" fillId="0" borderId="1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 applyProtection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164" fontId="13" fillId="0" borderId="5" xfId="0" applyNumberFormat="1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vertical="center"/>
    </xf>
    <xf numFmtId="164" fontId="14" fillId="0" borderId="5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 applyProtection="1">
      <alignment horizontal="left" vertic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826298</xdr:colOff>
      <xdr:row>2</xdr:row>
      <xdr:rowOff>162718</xdr:rowOff>
    </xdr:from>
    <xdr:to>
      <xdr:col>6</xdr:col>
      <xdr:colOff>118276</xdr:colOff>
      <xdr:row>4</xdr:row>
      <xdr:rowOff>793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925517" y="468312"/>
          <a:ext cx="196853" cy="131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5</xdr:col>
      <xdr:colOff>705277</xdr:colOff>
      <xdr:row>23</xdr:row>
      <xdr:rowOff>54563</xdr:rowOff>
    </xdr:from>
    <xdr:to>
      <xdr:col>5</xdr:col>
      <xdr:colOff>855777</xdr:colOff>
      <xdr:row>25</xdr:row>
      <xdr:rowOff>26102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 flipH="1">
          <a:off x="804496" y="2348501"/>
          <a:ext cx="150500" cy="146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5</xdr:col>
      <xdr:colOff>409254</xdr:colOff>
      <xdr:row>26</xdr:row>
      <xdr:rowOff>52567</xdr:rowOff>
    </xdr:from>
    <xdr:to>
      <xdr:col>5</xdr:col>
      <xdr:colOff>541421</xdr:colOff>
      <xdr:row>27</xdr:row>
      <xdr:rowOff>70185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509517" y="2719567"/>
          <a:ext cx="132167" cy="10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19</xdr:col>
      <xdr:colOff>266700</xdr:colOff>
      <xdr:row>2</xdr:row>
      <xdr:rowOff>19050</xdr:rowOff>
    </xdr:from>
    <xdr:to>
      <xdr:col>19</xdr:col>
      <xdr:colOff>390525</xdr:colOff>
      <xdr:row>2</xdr:row>
      <xdr:rowOff>142875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5924550" y="3714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4412</xdr:colOff>
      <xdr:row>7</xdr:row>
      <xdr:rowOff>59416</xdr:rowOff>
    </xdr:from>
    <xdr:to>
      <xdr:col>5</xdr:col>
      <xdr:colOff>191374</xdr:colOff>
      <xdr:row>9</xdr:row>
      <xdr:rowOff>3628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103631" y="920635"/>
          <a:ext cx="186962" cy="118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448218</xdr:colOff>
      <xdr:row>54</xdr:row>
      <xdr:rowOff>52621</xdr:rowOff>
    </xdr:from>
    <xdr:to>
      <xdr:col>5</xdr:col>
      <xdr:colOff>669469</xdr:colOff>
      <xdr:row>56</xdr:row>
      <xdr:rowOff>9072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 flipH="1">
          <a:off x="543468" y="5481871"/>
          <a:ext cx="221251" cy="13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10/</a:t>
          </a:r>
        </a:p>
      </xdr:txBody>
    </xdr:sp>
    <xdr:clientData/>
  </xdr:twoCellAnchor>
  <xdr:twoCellAnchor>
    <xdr:from>
      <xdr:col>16</xdr:col>
      <xdr:colOff>43698</xdr:colOff>
      <xdr:row>0</xdr:row>
      <xdr:rowOff>0</xdr:rowOff>
    </xdr:from>
    <xdr:to>
      <xdr:col>16</xdr:col>
      <xdr:colOff>271716</xdr:colOff>
      <xdr:row>0</xdr:row>
      <xdr:rowOff>184150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4385511" y="0"/>
          <a:ext cx="228018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5</xdr:col>
      <xdr:colOff>554154</xdr:colOff>
      <xdr:row>13</xdr:row>
      <xdr:rowOff>90259</xdr:rowOff>
    </xdr:from>
    <xdr:to>
      <xdr:col>5</xdr:col>
      <xdr:colOff>702471</xdr:colOff>
      <xdr:row>15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53373" y="1475353"/>
          <a:ext cx="148317" cy="120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5</xdr:col>
      <xdr:colOff>753016</xdr:colOff>
      <xdr:row>47</xdr:row>
      <xdr:rowOff>60327</xdr:rowOff>
    </xdr:from>
    <xdr:to>
      <xdr:col>6</xdr:col>
      <xdr:colOff>50799</xdr:colOff>
      <xdr:row>48</xdr:row>
      <xdr:rowOff>82551</xdr:rowOff>
    </xdr:to>
    <xdr:sp macro="" textlink="">
      <xdr:nvSpPr>
        <xdr:cNvPr id="10" name="Text Box 29"/>
        <xdr:cNvSpPr txBox="1">
          <a:spLocks noChangeArrowheads="1"/>
        </xdr:cNvSpPr>
      </xdr:nvSpPr>
      <xdr:spPr bwMode="auto">
        <a:xfrm flipH="1">
          <a:off x="848266" y="4867277"/>
          <a:ext cx="205833" cy="11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5</xdr:col>
      <xdr:colOff>511718</xdr:colOff>
      <xdr:row>49</xdr:row>
      <xdr:rowOff>58971</xdr:rowOff>
    </xdr:from>
    <xdr:to>
      <xdr:col>5</xdr:col>
      <xdr:colOff>732969</xdr:colOff>
      <xdr:row>51</xdr:row>
      <xdr:rowOff>15422</xdr:rowOff>
    </xdr:to>
    <xdr:sp macro="" textlink="">
      <xdr:nvSpPr>
        <xdr:cNvPr id="11" name="Text Box 29"/>
        <xdr:cNvSpPr txBox="1">
          <a:spLocks noChangeArrowheads="1"/>
        </xdr:cNvSpPr>
      </xdr:nvSpPr>
      <xdr:spPr bwMode="auto">
        <a:xfrm flipH="1">
          <a:off x="606968" y="5043721"/>
          <a:ext cx="221251" cy="13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</a:t>
          </a:r>
        </a:p>
      </xdr:txBody>
    </xdr:sp>
    <xdr:clientData/>
  </xdr:twoCellAnchor>
  <xdr:twoCellAnchor>
    <xdr:from>
      <xdr:col>19</xdr:col>
      <xdr:colOff>242096</xdr:colOff>
      <xdr:row>2</xdr:row>
      <xdr:rowOff>3217</xdr:rowOff>
    </xdr:from>
    <xdr:to>
      <xdr:col>20</xdr:col>
      <xdr:colOff>43658</xdr:colOff>
      <xdr:row>2</xdr:row>
      <xdr:rowOff>146843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5576096" y="308811"/>
          <a:ext cx="142875" cy="1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254000</xdr:colOff>
      <xdr:row>29</xdr:row>
      <xdr:rowOff>57150</xdr:rowOff>
    </xdr:from>
    <xdr:to>
      <xdr:col>5</xdr:col>
      <xdr:colOff>430801</xdr:colOff>
      <xdr:row>31</xdr:row>
      <xdr:rowOff>15422</xdr:rowOff>
    </xdr:to>
    <xdr:sp macro="" textlink="">
      <xdr:nvSpPr>
        <xdr:cNvPr id="13" name="Text Box 29"/>
        <xdr:cNvSpPr txBox="1">
          <a:spLocks noChangeArrowheads="1"/>
        </xdr:cNvSpPr>
      </xdr:nvSpPr>
      <xdr:spPr bwMode="auto">
        <a:xfrm flipH="1">
          <a:off x="349250" y="2806700"/>
          <a:ext cx="176801" cy="136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18</xdr:col>
      <xdr:colOff>266700</xdr:colOff>
      <xdr:row>2</xdr:row>
      <xdr:rowOff>19050</xdr:rowOff>
    </xdr:from>
    <xdr:to>
      <xdr:col>18</xdr:col>
      <xdr:colOff>390525</xdr:colOff>
      <xdr:row>2</xdr:row>
      <xdr:rowOff>142875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562600" y="3714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167479</xdr:colOff>
      <xdr:row>8</xdr:row>
      <xdr:rowOff>44450</xdr:rowOff>
    </xdr:from>
    <xdr:to>
      <xdr:col>5</xdr:col>
      <xdr:colOff>354441</xdr:colOff>
      <xdr:row>9</xdr:row>
      <xdr:rowOff>77562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266698" y="992981"/>
          <a:ext cx="186962" cy="12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54767</xdr:colOff>
      <xdr:row>9</xdr:row>
      <xdr:rowOff>57150</xdr:rowOff>
    </xdr:from>
    <xdr:to>
      <xdr:col>5</xdr:col>
      <xdr:colOff>241729</xdr:colOff>
      <xdr:row>11</xdr:row>
      <xdr:rowOff>1362</xdr:rowOff>
    </xdr:to>
    <xdr:sp macro="" textlink="">
      <xdr:nvSpPr>
        <xdr:cNvPr id="16" name="Text Box 28"/>
        <xdr:cNvSpPr txBox="1">
          <a:spLocks noChangeArrowheads="1"/>
        </xdr:cNvSpPr>
      </xdr:nvSpPr>
      <xdr:spPr bwMode="auto">
        <a:xfrm>
          <a:off x="153986" y="1092994"/>
          <a:ext cx="186962" cy="118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47576</xdr:colOff>
      <xdr:row>20</xdr:row>
      <xdr:rowOff>53432</xdr:rowOff>
    </xdr:from>
    <xdr:to>
      <xdr:col>5</xdr:col>
      <xdr:colOff>234538</xdr:colOff>
      <xdr:row>21</xdr:row>
      <xdr:rowOff>86544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146795" y="2085432"/>
          <a:ext cx="186962" cy="12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506412</xdr:colOff>
      <xdr:row>59</xdr:row>
      <xdr:rowOff>63500</xdr:rowOff>
    </xdr:from>
    <xdr:to>
      <xdr:col>5</xdr:col>
      <xdr:colOff>693374</xdr:colOff>
      <xdr:row>61</xdr:row>
      <xdr:rowOff>7712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605631" y="5500688"/>
          <a:ext cx="186962" cy="118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11/</a:t>
          </a:r>
        </a:p>
      </xdr:txBody>
    </xdr:sp>
    <xdr:clientData/>
  </xdr:twoCellAnchor>
  <xdr:twoCellAnchor>
    <xdr:from>
      <xdr:col>5</xdr:col>
      <xdr:colOff>204034</xdr:colOff>
      <xdr:row>21</xdr:row>
      <xdr:rowOff>44450</xdr:rowOff>
    </xdr:from>
    <xdr:to>
      <xdr:col>5</xdr:col>
      <xdr:colOff>390996</xdr:colOff>
      <xdr:row>22</xdr:row>
      <xdr:rowOff>77563</xdr:rowOff>
    </xdr:to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303253" y="2163763"/>
          <a:ext cx="186962" cy="12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101682</xdr:colOff>
      <xdr:row>22</xdr:row>
      <xdr:rowOff>52389</xdr:rowOff>
    </xdr:from>
    <xdr:to>
      <xdr:col>5</xdr:col>
      <xdr:colOff>288644</xdr:colOff>
      <xdr:row>23</xdr:row>
      <xdr:rowOff>85501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200901" y="2259014"/>
          <a:ext cx="186962" cy="12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showGridLines="0" tabSelected="1" zoomScale="190" zoomScaleNormal="190" zoomScalePageLayoutView="75" workbookViewId="0"/>
  </sheetViews>
  <sheetFormatPr baseColWidth="10" defaultRowHeight="12.75" x14ac:dyDescent="0.2"/>
  <cols>
    <col min="1" max="5" width="0.28515625" style="3" customWidth="1"/>
    <col min="6" max="6" width="15" style="3" customWidth="1"/>
    <col min="7" max="7" width="4.85546875" style="3" customWidth="1"/>
    <col min="8" max="8" width="4.7109375" style="3" customWidth="1"/>
    <col min="9" max="9" width="4.85546875" style="3" customWidth="1"/>
    <col min="10" max="11" width="4.7109375" style="3" customWidth="1"/>
    <col min="12" max="12" width="5" style="3" customWidth="1"/>
    <col min="13" max="13" width="4.7109375" style="3" customWidth="1"/>
    <col min="14" max="14" width="5.28515625" style="3" customWidth="1"/>
    <col min="15" max="16" width="4.85546875" style="3" customWidth="1"/>
    <col min="17" max="17" width="5" style="3" customWidth="1"/>
    <col min="18" max="18" width="4.85546875" style="3" customWidth="1"/>
    <col min="19" max="19" width="5" style="3" customWidth="1"/>
    <col min="20" max="20" width="5.140625" style="3" customWidth="1"/>
    <col min="21" max="21" width="5.42578125" style="3" customWidth="1"/>
    <col min="22" max="22" width="6.42578125" style="2" customWidth="1"/>
    <col min="23" max="16384" width="11.42578125" style="1"/>
  </cols>
  <sheetData>
    <row r="1" spans="1:22" ht="15" customHeight="1" x14ac:dyDescent="0.2">
      <c r="A1" s="52" t="s">
        <v>75</v>
      </c>
      <c r="B1" s="52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4"/>
      <c r="O1" s="54"/>
      <c r="P1" s="54"/>
      <c r="Q1" s="54"/>
      <c r="R1" s="54"/>
    </row>
    <row r="2" spans="1:22" ht="9" customHeight="1" x14ac:dyDescent="0.2">
      <c r="A2" s="12" t="s">
        <v>0</v>
      </c>
      <c r="B2" s="12"/>
      <c r="C2" s="12"/>
      <c r="D2" s="12"/>
      <c r="E2" s="12"/>
      <c r="F2" s="12"/>
      <c r="G2" s="13"/>
      <c r="T2" s="34"/>
    </row>
    <row r="3" spans="1:22" s="4" customFormat="1" ht="13.5" customHeight="1" x14ac:dyDescent="0.15">
      <c r="A3" s="5"/>
      <c r="B3" s="17" t="s">
        <v>1</v>
      </c>
      <c r="C3" s="17"/>
      <c r="D3" s="17"/>
      <c r="E3" s="17"/>
      <c r="F3" s="14"/>
      <c r="G3" s="15">
        <v>2001</v>
      </c>
      <c r="H3" s="15">
        <v>2002</v>
      </c>
      <c r="I3" s="15">
        <v>2003</v>
      </c>
      <c r="J3" s="15">
        <v>2004</v>
      </c>
      <c r="K3" s="15">
        <v>2005</v>
      </c>
      <c r="L3" s="15">
        <v>2006</v>
      </c>
      <c r="M3" s="15">
        <v>2007</v>
      </c>
      <c r="N3" s="15">
        <v>2008</v>
      </c>
      <c r="O3" s="15">
        <v>2009</v>
      </c>
      <c r="P3" s="15">
        <v>2010</v>
      </c>
      <c r="Q3" s="15">
        <v>2011</v>
      </c>
      <c r="R3" s="16">
        <v>2012</v>
      </c>
      <c r="S3" s="16">
        <v>2013</v>
      </c>
      <c r="T3" s="16">
        <v>2014</v>
      </c>
      <c r="V3" s="6"/>
    </row>
    <row r="4" spans="1:22" ht="9.9499999999999993" customHeight="1" x14ac:dyDescent="0.2">
      <c r="A4" s="60" t="s">
        <v>50</v>
      </c>
      <c r="B4" s="36"/>
      <c r="C4" s="58"/>
      <c r="D4" s="58"/>
      <c r="E4" s="58"/>
      <c r="F4" s="59"/>
      <c r="G4" s="46">
        <f>SUM(G5,G6,G7,G8,G13)</f>
        <v>1139127.5</v>
      </c>
      <c r="H4" s="46">
        <f t="shared" ref="H4:Q4" si="0">SUM(H5,H6,H7,H8,H13)</f>
        <v>1305882</v>
      </c>
      <c r="I4" s="46">
        <f t="shared" si="0"/>
        <v>1480042.7000000002</v>
      </c>
      <c r="J4" s="46">
        <f t="shared" si="0"/>
        <v>1595781</v>
      </c>
      <c r="K4" s="46">
        <f t="shared" si="0"/>
        <v>1769622.5</v>
      </c>
      <c r="L4" s="46">
        <f t="shared" si="0"/>
        <v>2020493.7000000002</v>
      </c>
      <c r="M4" s="46">
        <f t="shared" si="0"/>
        <v>2260021.7999999998</v>
      </c>
      <c r="N4" s="46">
        <f t="shared" si="0"/>
        <v>2667693.9000000004</v>
      </c>
      <c r="O4" s="46">
        <f t="shared" si="0"/>
        <v>2851252.8999999994</v>
      </c>
      <c r="P4" s="46">
        <f t="shared" si="0"/>
        <v>3099532.9000000004</v>
      </c>
      <c r="Q4" s="46">
        <f t="shared" si="0"/>
        <v>3381825.5000000005</v>
      </c>
      <c r="R4" s="46">
        <f>SUM(R5,R6,R7,R8,R13,R9,R10,R11)-0.1</f>
        <v>3637142.7999999989</v>
      </c>
      <c r="S4" s="46">
        <f>SUM(S5,S6,S7,S8,S13,S9,S10,S11)</f>
        <v>3891799.5</v>
      </c>
      <c r="T4" s="46">
        <f>SUM(T5:T13)</f>
        <v>4086860.9363119993</v>
      </c>
    </row>
    <row r="5" spans="1:22" ht="7.15" customHeight="1" x14ac:dyDescent="0.2">
      <c r="A5" s="35"/>
      <c r="B5" s="36" t="s">
        <v>7</v>
      </c>
      <c r="C5" s="36"/>
      <c r="D5" s="36"/>
      <c r="E5" s="36"/>
      <c r="F5" s="37"/>
      <c r="G5" s="44">
        <v>23581.4</v>
      </c>
      <c r="H5" s="44">
        <v>26689.8</v>
      </c>
      <c r="I5" s="44">
        <v>35079.799999999996</v>
      </c>
      <c r="J5" s="44">
        <v>31180.899999999998</v>
      </c>
      <c r="K5" s="44">
        <v>34975.5</v>
      </c>
      <c r="L5" s="44">
        <v>43967.5</v>
      </c>
      <c r="M5" s="44">
        <v>41006.300000000003</v>
      </c>
      <c r="N5" s="44">
        <v>48773.3</v>
      </c>
      <c r="O5" s="44">
        <v>52766.400000000001</v>
      </c>
      <c r="P5" s="44">
        <v>52240.800000000003</v>
      </c>
      <c r="Q5" s="44">
        <v>58354.2</v>
      </c>
      <c r="R5" s="44">
        <v>66979.899999999994</v>
      </c>
      <c r="S5" s="44">
        <v>66556.3</v>
      </c>
      <c r="T5" s="44">
        <f>+T16-T9-T10-T11</f>
        <v>75873.640067999993</v>
      </c>
    </row>
    <row r="6" spans="1:22" ht="7.15" customHeight="1" x14ac:dyDescent="0.2">
      <c r="A6" s="38"/>
      <c r="B6" s="39" t="s">
        <v>8</v>
      </c>
      <c r="C6" s="39"/>
      <c r="D6" s="39"/>
      <c r="E6" s="39"/>
      <c r="F6" s="40"/>
      <c r="G6" s="44">
        <v>668096.80000000005</v>
      </c>
      <c r="H6" s="44">
        <v>790185.2</v>
      </c>
      <c r="I6" s="44">
        <v>904108</v>
      </c>
      <c r="J6" s="44">
        <v>975460.1</v>
      </c>
      <c r="K6" s="44">
        <v>1069847</v>
      </c>
      <c r="L6" s="44">
        <v>1229263.1000000001</v>
      </c>
      <c r="M6" s="44">
        <v>1402380.9</v>
      </c>
      <c r="N6" s="44">
        <v>1641011.2</v>
      </c>
      <c r="O6" s="44">
        <v>1872766.5</v>
      </c>
      <c r="P6" s="44">
        <v>1965512.5</v>
      </c>
      <c r="Q6" s="44">
        <v>2088460.5</v>
      </c>
      <c r="R6" s="44">
        <v>2230074.2999999998</v>
      </c>
      <c r="S6" s="44">
        <v>2355087.6</v>
      </c>
      <c r="T6" s="44">
        <v>2553809.9</v>
      </c>
    </row>
    <row r="7" spans="1:22" ht="7.15" customHeight="1" x14ac:dyDescent="0.2">
      <c r="A7" s="35"/>
      <c r="B7" s="36" t="s">
        <v>55</v>
      </c>
      <c r="C7" s="36"/>
      <c r="D7" s="36"/>
      <c r="E7" s="36"/>
      <c r="F7" s="37"/>
      <c r="G7" s="44"/>
      <c r="H7" s="44"/>
      <c r="I7" s="44"/>
      <c r="J7" s="44"/>
      <c r="K7" s="44"/>
      <c r="L7" s="44"/>
      <c r="M7" s="44">
        <v>4746.2</v>
      </c>
      <c r="N7" s="44">
        <v>3734.1</v>
      </c>
      <c r="O7" s="44">
        <v>5832.2</v>
      </c>
      <c r="P7" s="44">
        <v>8169.3</v>
      </c>
      <c r="Q7" s="44">
        <v>4157.5</v>
      </c>
      <c r="R7" s="44">
        <v>5024.8</v>
      </c>
      <c r="S7" s="44">
        <v>5924.2</v>
      </c>
      <c r="T7" s="44">
        <v>7840</v>
      </c>
    </row>
    <row r="8" spans="1:22" ht="7.15" customHeight="1" x14ac:dyDescent="0.2">
      <c r="A8" s="35"/>
      <c r="B8" s="36" t="s">
        <v>56</v>
      </c>
      <c r="C8" s="36"/>
      <c r="D8" s="36"/>
      <c r="E8" s="36"/>
      <c r="F8" s="37"/>
      <c r="G8" s="44">
        <v>655.1</v>
      </c>
      <c r="H8" s="44">
        <v>764.7</v>
      </c>
      <c r="I8" s="44">
        <v>825.3</v>
      </c>
      <c r="J8" s="44">
        <v>868.8</v>
      </c>
      <c r="K8" s="44">
        <v>1028.7</v>
      </c>
      <c r="L8" s="44">
        <v>1130</v>
      </c>
      <c r="M8" s="44">
        <v>1189.3</v>
      </c>
      <c r="N8" s="44">
        <v>1335.3</v>
      </c>
      <c r="O8" s="44">
        <v>1393.4</v>
      </c>
      <c r="P8" s="44">
        <v>1649.6</v>
      </c>
      <c r="Q8" s="44">
        <v>1821.7</v>
      </c>
      <c r="R8" s="44">
        <v>2051.1</v>
      </c>
      <c r="S8" s="44">
        <v>2114.9</v>
      </c>
      <c r="T8" s="44">
        <v>2226.8813190000001</v>
      </c>
    </row>
    <row r="9" spans="1:22" ht="7.15" customHeight="1" x14ac:dyDescent="0.2">
      <c r="A9" s="38"/>
      <c r="B9" s="39" t="s">
        <v>81</v>
      </c>
      <c r="C9" s="39"/>
      <c r="D9" s="39"/>
      <c r="E9" s="39"/>
      <c r="F9" s="40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>
        <v>592.29999999999995</v>
      </c>
      <c r="S9" s="44">
        <v>557.5</v>
      </c>
      <c r="T9" s="44">
        <v>1999.9999999999989</v>
      </c>
    </row>
    <row r="10" spans="1:22" ht="7.15" customHeight="1" x14ac:dyDescent="0.2">
      <c r="A10" s="38"/>
      <c r="B10" s="39" t="s">
        <v>68</v>
      </c>
      <c r="C10" s="39"/>
      <c r="D10" s="39"/>
      <c r="E10" s="39"/>
      <c r="F10" s="4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>
        <v>203.3</v>
      </c>
      <c r="S10" s="44">
        <v>218</v>
      </c>
      <c r="T10" s="44">
        <v>297.10000000000002</v>
      </c>
    </row>
    <row r="11" spans="1:22" ht="7.15" customHeight="1" x14ac:dyDescent="0.2">
      <c r="A11" s="38"/>
      <c r="B11" s="39" t="s">
        <v>69</v>
      </c>
      <c r="C11" s="39"/>
      <c r="D11" s="39"/>
      <c r="E11" s="39"/>
      <c r="F11" s="40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>
        <v>181.4</v>
      </c>
      <c r="S11" s="44">
        <v>236</v>
      </c>
      <c r="T11" s="44">
        <v>613.35088100000007</v>
      </c>
    </row>
    <row r="12" spans="1:22" ht="7.15" customHeight="1" x14ac:dyDescent="0.2">
      <c r="A12" s="35"/>
      <c r="B12" s="36" t="s">
        <v>22</v>
      </c>
      <c r="C12" s="36"/>
      <c r="D12" s="36"/>
      <c r="E12" s="36"/>
      <c r="F12" s="37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2" ht="7.15" customHeight="1" x14ac:dyDescent="0.2">
      <c r="A13" s="35"/>
      <c r="B13" s="36" t="s">
        <v>23</v>
      </c>
      <c r="C13" s="36"/>
      <c r="D13" s="36"/>
      <c r="E13" s="36"/>
      <c r="F13" s="37"/>
      <c r="G13" s="44">
        <v>446794.2</v>
      </c>
      <c r="H13" s="44">
        <v>488242.3</v>
      </c>
      <c r="I13" s="44">
        <v>540029.6</v>
      </c>
      <c r="J13" s="44">
        <v>588271.19999999995</v>
      </c>
      <c r="K13" s="44">
        <v>663771.30000000005</v>
      </c>
      <c r="L13" s="44">
        <v>746133.10000000009</v>
      </c>
      <c r="M13" s="44">
        <v>810699.10000000009</v>
      </c>
      <c r="N13" s="44">
        <v>972840</v>
      </c>
      <c r="O13" s="44">
        <v>918494.39999999991</v>
      </c>
      <c r="P13" s="44">
        <v>1071960.7</v>
      </c>
      <c r="Q13" s="44">
        <v>1229031.6000000001</v>
      </c>
      <c r="R13" s="44">
        <v>1332035.8</v>
      </c>
      <c r="S13" s="44">
        <f>+S38+S66</f>
        <v>1461105</v>
      </c>
      <c r="T13" s="44">
        <f>+T38+T66</f>
        <v>1444200.0640439994</v>
      </c>
    </row>
    <row r="14" spans="1:22" ht="9.9499999999999993" customHeight="1" x14ac:dyDescent="0.2">
      <c r="A14" s="60" t="s">
        <v>44</v>
      </c>
      <c r="B14" s="36"/>
      <c r="C14" s="36"/>
      <c r="D14" s="36"/>
      <c r="E14" s="36"/>
      <c r="F14" s="3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2" ht="7.15" customHeight="1" x14ac:dyDescent="0.2">
      <c r="A15" s="35"/>
      <c r="B15" s="58" t="s">
        <v>9</v>
      </c>
      <c r="C15" s="36"/>
      <c r="D15" s="36"/>
      <c r="E15" s="36"/>
      <c r="F15" s="37"/>
      <c r="G15" s="46">
        <f t="shared" ref="G15:Q15" si="1">SUM(G16,G25,G35,G36,G38)</f>
        <v>937213.9</v>
      </c>
      <c r="H15" s="46">
        <f t="shared" si="1"/>
        <v>1078860.5</v>
      </c>
      <c r="I15" s="46">
        <f t="shared" si="1"/>
        <v>1241853.3</v>
      </c>
      <c r="J15" s="46">
        <f t="shared" si="1"/>
        <v>1326952.3999999999</v>
      </c>
      <c r="K15" s="46">
        <f t="shared" si="1"/>
        <v>1477368.1</v>
      </c>
      <c r="L15" s="46">
        <f t="shared" si="1"/>
        <v>1671174.6</v>
      </c>
      <c r="M15" s="46">
        <f t="shared" si="1"/>
        <v>1911320.8000000003</v>
      </c>
      <c r="N15" s="46">
        <f t="shared" si="1"/>
        <v>2229154.5</v>
      </c>
      <c r="O15" s="46">
        <f t="shared" si="1"/>
        <v>2459609.6999999997</v>
      </c>
      <c r="P15" s="46">
        <f t="shared" si="1"/>
        <v>2640625.2000000002</v>
      </c>
      <c r="Q15" s="46">
        <f t="shared" si="1"/>
        <v>2884915.8000000007</v>
      </c>
      <c r="R15" s="46">
        <f>SUM(R16,R25,R35,R36,R22,R23,R24,R38)-0.1</f>
        <v>3122058.2999999989</v>
      </c>
      <c r="S15" s="46">
        <f>SUM(S16,S25,S35,S36,S22,S23,S24,S38)</f>
        <v>3343528.6999999997</v>
      </c>
      <c r="T15" s="46">
        <f>+T16+T25+T35+T36+T38</f>
        <v>3493672.0320530017</v>
      </c>
    </row>
    <row r="16" spans="1:22" s="8" customFormat="1" ht="7.15" customHeight="1" x14ac:dyDescent="0.25">
      <c r="A16" s="35"/>
      <c r="B16" s="36"/>
      <c r="C16" s="58" t="s">
        <v>7</v>
      </c>
      <c r="D16" s="36"/>
      <c r="E16" s="36"/>
      <c r="F16" s="37"/>
      <c r="G16" s="46">
        <f>SUM(G17,G18,G19,G21)</f>
        <v>23581.4</v>
      </c>
      <c r="H16" s="46">
        <f t="shared" ref="H16:R16" si="2">SUM(H17,H18,H19,H21)</f>
        <v>26689.8</v>
      </c>
      <c r="I16" s="46">
        <f t="shared" si="2"/>
        <v>35079.799999999996</v>
      </c>
      <c r="J16" s="46">
        <f t="shared" si="2"/>
        <v>31180.899999999998</v>
      </c>
      <c r="K16" s="46">
        <f t="shared" si="2"/>
        <v>34975.5</v>
      </c>
      <c r="L16" s="46">
        <f t="shared" si="2"/>
        <v>43967.5</v>
      </c>
      <c r="M16" s="46">
        <f t="shared" si="2"/>
        <v>41006.300000000003</v>
      </c>
      <c r="N16" s="46">
        <f t="shared" si="2"/>
        <v>48773.3</v>
      </c>
      <c r="O16" s="46">
        <f t="shared" si="2"/>
        <v>52766.400000000001</v>
      </c>
      <c r="P16" s="46">
        <f t="shared" si="2"/>
        <v>52240.799999999996</v>
      </c>
      <c r="Q16" s="46">
        <f t="shared" si="2"/>
        <v>58354.2</v>
      </c>
      <c r="R16" s="46">
        <f t="shared" si="2"/>
        <v>66979.899999999994</v>
      </c>
      <c r="S16" s="46">
        <f>+S17+S18+S19+S21</f>
        <v>66556.3</v>
      </c>
      <c r="T16" s="46">
        <f>+T17+T18+T19+T21+T22+T23+T24</f>
        <v>78784.090949000005</v>
      </c>
      <c r="V16" s="7"/>
    </row>
    <row r="17" spans="1:22" ht="7.15" customHeight="1" x14ac:dyDescent="0.2">
      <c r="A17" s="35" t="s">
        <v>2</v>
      </c>
      <c r="B17" s="36"/>
      <c r="C17" s="36"/>
      <c r="D17" s="36" t="s">
        <v>10</v>
      </c>
      <c r="E17" s="36"/>
      <c r="F17" s="37"/>
      <c r="G17" s="44">
        <v>4405.6000000000004</v>
      </c>
      <c r="H17" s="44">
        <v>4967.1000000000004</v>
      </c>
      <c r="I17" s="44">
        <v>5628.9</v>
      </c>
      <c r="J17" s="44">
        <v>5538.8</v>
      </c>
      <c r="K17" s="44">
        <v>6424.5</v>
      </c>
      <c r="L17" s="44">
        <v>7514.4</v>
      </c>
      <c r="M17" s="44">
        <v>7711.2</v>
      </c>
      <c r="N17" s="44">
        <v>9318.5</v>
      </c>
      <c r="O17" s="44">
        <v>9466.9</v>
      </c>
      <c r="P17" s="44">
        <v>9816</v>
      </c>
      <c r="Q17" s="44">
        <v>10338.4</v>
      </c>
      <c r="R17" s="44">
        <v>11649.8</v>
      </c>
      <c r="S17" s="44">
        <v>12466</v>
      </c>
      <c r="T17" s="44">
        <v>12381.688301</v>
      </c>
    </row>
    <row r="18" spans="1:22" ht="7.15" customHeight="1" x14ac:dyDescent="0.2">
      <c r="A18" s="35"/>
      <c r="B18" s="36"/>
      <c r="C18" s="36"/>
      <c r="D18" s="36" t="s">
        <v>11</v>
      </c>
      <c r="E18" s="36"/>
      <c r="F18" s="37"/>
      <c r="G18" s="44">
        <v>13571.9</v>
      </c>
      <c r="H18" s="44">
        <v>15414.4</v>
      </c>
      <c r="I18" s="44">
        <v>17896.5</v>
      </c>
      <c r="J18" s="44">
        <v>19471.8</v>
      </c>
      <c r="K18" s="44">
        <v>21504.9</v>
      </c>
      <c r="L18" s="44">
        <v>23800.3</v>
      </c>
      <c r="M18" s="44">
        <v>25115.200000000001</v>
      </c>
      <c r="N18" s="44">
        <v>29977.8</v>
      </c>
      <c r="O18" s="44">
        <v>30549.4</v>
      </c>
      <c r="P18" s="44">
        <v>32991.5</v>
      </c>
      <c r="Q18" s="44">
        <v>36825.4</v>
      </c>
      <c r="R18" s="44">
        <v>38646.199999999997</v>
      </c>
      <c r="S18" s="44">
        <v>41957.599999999999</v>
      </c>
      <c r="T18" s="44">
        <v>50241.566171999999</v>
      </c>
    </row>
    <row r="19" spans="1:22" ht="7.15" customHeight="1" x14ac:dyDescent="0.2">
      <c r="A19" s="35"/>
      <c r="B19" s="36"/>
      <c r="C19" s="36"/>
      <c r="D19" s="36" t="s">
        <v>12</v>
      </c>
      <c r="E19" s="36"/>
      <c r="F19" s="37"/>
      <c r="G19" s="44">
        <v>5217.8999999999996</v>
      </c>
      <c r="H19" s="44">
        <v>5850.7</v>
      </c>
      <c r="I19" s="44">
        <v>10976.8</v>
      </c>
      <c r="J19" s="44">
        <v>5531.1</v>
      </c>
      <c r="K19" s="44">
        <v>6329.7</v>
      </c>
      <c r="L19" s="44">
        <v>11801.4</v>
      </c>
      <c r="M19" s="44">
        <v>7367.5</v>
      </c>
      <c r="N19" s="44">
        <v>8603.4</v>
      </c>
      <c r="O19" s="44">
        <v>11869.7</v>
      </c>
      <c r="P19" s="44">
        <v>8555.7000000000007</v>
      </c>
      <c r="Q19" s="44">
        <v>10137.700000000001</v>
      </c>
      <c r="R19" s="44">
        <v>15454</v>
      </c>
      <c r="S19" s="44">
        <v>10791.7</v>
      </c>
      <c r="T19" s="44">
        <v>11833.978177999999</v>
      </c>
    </row>
    <row r="20" spans="1:22" ht="7.15" customHeight="1" x14ac:dyDescent="0.2">
      <c r="A20" s="35"/>
      <c r="B20" s="36"/>
      <c r="C20" s="36"/>
      <c r="D20" s="36" t="s">
        <v>27</v>
      </c>
      <c r="E20" s="36"/>
      <c r="F20" s="37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2" ht="7.15" customHeight="1" x14ac:dyDescent="0.2">
      <c r="A21" s="35"/>
      <c r="B21" s="36"/>
      <c r="C21" s="36"/>
      <c r="D21" s="36" t="s">
        <v>24</v>
      </c>
      <c r="E21" s="36"/>
      <c r="F21" s="37"/>
      <c r="G21" s="44">
        <v>386</v>
      </c>
      <c r="H21" s="44">
        <v>457.6</v>
      </c>
      <c r="I21" s="44">
        <v>577.6</v>
      </c>
      <c r="J21" s="44">
        <v>639.20000000000005</v>
      </c>
      <c r="K21" s="44">
        <v>716.4</v>
      </c>
      <c r="L21" s="44">
        <v>851.4</v>
      </c>
      <c r="M21" s="44">
        <v>812.4</v>
      </c>
      <c r="N21" s="44">
        <v>873.6</v>
      </c>
      <c r="O21" s="44">
        <v>880.4</v>
      </c>
      <c r="P21" s="44">
        <v>877.6</v>
      </c>
      <c r="Q21" s="44">
        <v>1052.7</v>
      </c>
      <c r="R21" s="44">
        <v>1229.9000000000001</v>
      </c>
      <c r="S21" s="44">
        <v>1341</v>
      </c>
      <c r="T21" s="44">
        <v>1416.381046</v>
      </c>
    </row>
    <row r="22" spans="1:22" ht="7.15" customHeight="1" x14ac:dyDescent="0.2">
      <c r="A22" s="35"/>
      <c r="B22" s="36"/>
      <c r="C22" s="36"/>
      <c r="D22" s="36" t="s">
        <v>81</v>
      </c>
      <c r="E22" s="36"/>
      <c r="F22" s="36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>
        <v>592.29999999999995</v>
      </c>
      <c r="S22" s="44">
        <v>557.5</v>
      </c>
      <c r="T22" s="44">
        <v>297.12637100000012</v>
      </c>
    </row>
    <row r="23" spans="1:22" ht="7.15" customHeight="1" x14ac:dyDescent="0.2">
      <c r="A23" s="35"/>
      <c r="B23" s="36"/>
      <c r="C23" s="36"/>
      <c r="D23" s="36" t="s">
        <v>68</v>
      </c>
      <c r="E23" s="36"/>
      <c r="F23" s="36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>
        <v>203.3</v>
      </c>
      <c r="S23" s="44">
        <v>218</v>
      </c>
      <c r="T23" s="44">
        <v>613.35088100000007</v>
      </c>
    </row>
    <row r="24" spans="1:22" ht="7.15" customHeight="1" x14ac:dyDescent="0.2">
      <c r="A24" s="35"/>
      <c r="B24" s="36"/>
      <c r="C24" s="36"/>
      <c r="D24" s="36" t="s">
        <v>69</v>
      </c>
      <c r="E24" s="36"/>
      <c r="F24" s="3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>
        <v>181.4</v>
      </c>
      <c r="S24" s="44">
        <v>236</v>
      </c>
      <c r="T24" s="44">
        <v>1999.9999999999989</v>
      </c>
    </row>
    <row r="25" spans="1:22" s="8" customFormat="1" ht="7.15" customHeight="1" x14ac:dyDescent="0.25">
      <c r="A25" s="35"/>
      <c r="B25" s="36"/>
      <c r="C25" s="58" t="s">
        <v>8</v>
      </c>
      <c r="D25" s="36"/>
      <c r="E25" s="36"/>
      <c r="F25" s="37"/>
      <c r="G25" s="46">
        <f>SUM(G27,G32)</f>
        <v>663114.4</v>
      </c>
      <c r="H25" s="46">
        <f t="shared" ref="H25:Q25" si="3">SUM(H27,H32)</f>
        <v>778073.5</v>
      </c>
      <c r="I25" s="46">
        <f t="shared" si="3"/>
        <v>891146.39999999991</v>
      </c>
      <c r="J25" s="46">
        <f t="shared" si="3"/>
        <v>946521.7</v>
      </c>
      <c r="K25" s="46">
        <f t="shared" si="3"/>
        <v>1056485</v>
      </c>
      <c r="L25" s="46">
        <f t="shared" si="3"/>
        <v>1209281.3</v>
      </c>
      <c r="M25" s="46">
        <f t="shared" si="3"/>
        <v>1386437.6</v>
      </c>
      <c r="N25" s="46">
        <f>SUM(N27,N32)</f>
        <v>1625926.7</v>
      </c>
      <c r="O25" s="46">
        <f t="shared" si="3"/>
        <v>1856840.6</v>
      </c>
      <c r="P25" s="46">
        <f t="shared" si="3"/>
        <v>1943932.4</v>
      </c>
      <c r="Q25" s="46">
        <f t="shared" si="3"/>
        <v>2068807</v>
      </c>
      <c r="R25" s="46">
        <f>SUM(R27,R32)</f>
        <v>2209254.2999999998</v>
      </c>
      <c r="S25" s="46">
        <f>+S27+S32</f>
        <v>2339272.2999999998</v>
      </c>
      <c r="T25" s="46">
        <f>+T27+T32</f>
        <v>2538259.6718840022</v>
      </c>
      <c r="V25" s="7"/>
    </row>
    <row r="26" spans="1:22" s="8" customFormat="1" ht="7.15" customHeight="1" x14ac:dyDescent="0.25">
      <c r="A26" s="38"/>
      <c r="B26" s="39"/>
      <c r="C26" s="39"/>
      <c r="D26" s="39" t="s">
        <v>26</v>
      </c>
      <c r="E26" s="39"/>
      <c r="F26" s="4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V26" s="7"/>
    </row>
    <row r="27" spans="1:22" s="8" customFormat="1" ht="7.15" customHeight="1" x14ac:dyDescent="0.25">
      <c r="A27" s="38"/>
      <c r="B27" s="39"/>
      <c r="C27" s="39"/>
      <c r="D27" s="39" t="s">
        <v>25</v>
      </c>
      <c r="E27" s="39"/>
      <c r="F27" s="40"/>
      <c r="G27" s="44">
        <f>SUM(G28,G31)</f>
        <v>266606.2</v>
      </c>
      <c r="H27" s="44">
        <f t="shared" ref="H27:R27" si="4">SUM(H28,H31)</f>
        <v>345563</v>
      </c>
      <c r="I27" s="44">
        <f t="shared" si="4"/>
        <v>368652</v>
      </c>
      <c r="J27" s="44">
        <f t="shared" si="4"/>
        <v>373123.1</v>
      </c>
      <c r="K27" s="44">
        <f t="shared" si="4"/>
        <v>424186.4</v>
      </c>
      <c r="L27" s="44">
        <f t="shared" si="4"/>
        <v>509564.4</v>
      </c>
      <c r="M27" s="44">
        <f t="shared" si="4"/>
        <v>637600.10000000009</v>
      </c>
      <c r="N27" s="44">
        <f>SUM(N28,N31)</f>
        <v>724497.6</v>
      </c>
      <c r="O27" s="44">
        <f t="shared" si="4"/>
        <v>769727.60000000009</v>
      </c>
      <c r="P27" s="44">
        <f t="shared" si="4"/>
        <v>780400.5</v>
      </c>
      <c r="Q27" s="44">
        <f t="shared" si="4"/>
        <v>831762</v>
      </c>
      <c r="R27" s="44">
        <f t="shared" si="4"/>
        <v>831507.5</v>
      </c>
      <c r="S27" s="44">
        <f>+S28+S31</f>
        <v>900704.9</v>
      </c>
      <c r="T27" s="44">
        <f>+T28+T31</f>
        <v>1028098.0275590005</v>
      </c>
      <c r="V27" s="7"/>
    </row>
    <row r="28" spans="1:22" ht="7.15" customHeight="1" x14ac:dyDescent="0.2">
      <c r="A28" s="35" t="s">
        <v>3</v>
      </c>
      <c r="B28" s="36"/>
      <c r="C28" s="36"/>
      <c r="D28" s="36"/>
      <c r="E28" s="36" t="s">
        <v>13</v>
      </c>
      <c r="F28" s="37"/>
      <c r="G28" s="44">
        <v>121411.6</v>
      </c>
      <c r="H28" s="44">
        <v>130004</v>
      </c>
      <c r="I28" s="44">
        <v>168964.1</v>
      </c>
      <c r="J28" s="44">
        <v>162060.20000000001</v>
      </c>
      <c r="K28" s="44">
        <v>178000.8</v>
      </c>
      <c r="L28" s="44">
        <v>215117</v>
      </c>
      <c r="M28" s="44">
        <v>313551.90000000002</v>
      </c>
      <c r="N28" s="44">
        <v>408488.1</v>
      </c>
      <c r="O28" s="44">
        <v>483453.4</v>
      </c>
      <c r="P28" s="44">
        <v>540444.80000000005</v>
      </c>
      <c r="Q28" s="44">
        <v>492166.8</v>
      </c>
      <c r="R28" s="44">
        <v>522311.8</v>
      </c>
      <c r="S28" s="44">
        <v>580467.5</v>
      </c>
      <c r="T28" s="44">
        <v>604330.35882600001</v>
      </c>
    </row>
    <row r="29" spans="1:22" ht="7.15" customHeight="1" x14ac:dyDescent="0.2">
      <c r="A29" s="35" t="s">
        <v>4</v>
      </c>
      <c r="B29" s="36"/>
      <c r="C29" s="36"/>
      <c r="D29" s="36"/>
      <c r="E29" s="36" t="s">
        <v>29</v>
      </c>
      <c r="F29" s="37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2" ht="7.15" customHeight="1" x14ac:dyDescent="0.2">
      <c r="A30" s="35"/>
      <c r="B30" s="36"/>
      <c r="C30" s="36"/>
      <c r="D30" s="36"/>
      <c r="E30" s="36" t="s">
        <v>28</v>
      </c>
      <c r="F30" s="37"/>
      <c r="G30" s="45"/>
      <c r="H30" s="45"/>
      <c r="I30" s="45"/>
      <c r="J30" s="45"/>
      <c r="K30" s="45"/>
      <c r="L30" s="45"/>
      <c r="M30" s="45"/>
      <c r="N30" s="45"/>
      <c r="O30" s="45"/>
      <c r="P30" s="44"/>
      <c r="Q30" s="44"/>
      <c r="R30" s="44"/>
      <c r="S30" s="44"/>
      <c r="T30" s="44"/>
    </row>
    <row r="31" spans="1:22" ht="7.15" customHeight="1" x14ac:dyDescent="0.2">
      <c r="A31" s="35"/>
      <c r="B31" s="36"/>
      <c r="C31" s="36"/>
      <c r="D31" s="36"/>
      <c r="E31" s="36" t="s">
        <v>51</v>
      </c>
      <c r="F31" s="37"/>
      <c r="G31" s="44">
        <v>145194.6</v>
      </c>
      <c r="H31" s="44">
        <v>215559</v>
      </c>
      <c r="I31" s="44">
        <v>199687.9</v>
      </c>
      <c r="J31" s="44">
        <v>211062.9</v>
      </c>
      <c r="K31" s="44">
        <v>246185.60000000001</v>
      </c>
      <c r="L31" s="44">
        <v>294447.40000000002</v>
      </c>
      <c r="M31" s="44">
        <v>324048.2</v>
      </c>
      <c r="N31" s="44">
        <v>316009.5</v>
      </c>
      <c r="O31" s="44">
        <v>286274.2</v>
      </c>
      <c r="P31" s="44">
        <v>239955.7</v>
      </c>
      <c r="Q31" s="44">
        <v>339595.2</v>
      </c>
      <c r="R31" s="44">
        <v>309195.7</v>
      </c>
      <c r="S31" s="44">
        <v>320237.40000000002</v>
      </c>
      <c r="T31" s="44">
        <v>423767.66873300052</v>
      </c>
    </row>
    <row r="32" spans="1:22" ht="7.15" customHeight="1" x14ac:dyDescent="0.2">
      <c r="A32" s="35"/>
      <c r="B32" s="36"/>
      <c r="C32" s="36"/>
      <c r="D32" s="36" t="s">
        <v>57</v>
      </c>
      <c r="E32" s="36"/>
      <c r="F32" s="37"/>
      <c r="G32" s="44">
        <f>SUM(G33,G34)</f>
        <v>396508.2</v>
      </c>
      <c r="H32" s="44">
        <f t="shared" ref="H32:R32" si="5">SUM(H33,H34)</f>
        <v>432510.5</v>
      </c>
      <c r="I32" s="44">
        <f t="shared" si="5"/>
        <v>522494.39999999997</v>
      </c>
      <c r="J32" s="44">
        <f t="shared" si="5"/>
        <v>573398.6</v>
      </c>
      <c r="K32" s="44">
        <f t="shared" si="5"/>
        <v>632298.6</v>
      </c>
      <c r="L32" s="44">
        <f t="shared" si="5"/>
        <v>699716.9</v>
      </c>
      <c r="M32" s="44">
        <f t="shared" si="5"/>
        <v>748837.5</v>
      </c>
      <c r="N32" s="44">
        <f t="shared" si="5"/>
        <v>901429.1</v>
      </c>
      <c r="O32" s="44">
        <f t="shared" si="5"/>
        <v>1087113</v>
      </c>
      <c r="P32" s="44">
        <f t="shared" si="5"/>
        <v>1163531.8999999999</v>
      </c>
      <c r="Q32" s="44">
        <f t="shared" si="5"/>
        <v>1237045</v>
      </c>
      <c r="R32" s="44">
        <f t="shared" si="5"/>
        <v>1377746.8</v>
      </c>
      <c r="S32" s="44">
        <f>+S33</f>
        <v>1438567.4</v>
      </c>
      <c r="T32" s="44">
        <f>+T33</f>
        <v>1510161.6443250016</v>
      </c>
    </row>
    <row r="33" spans="1:22" ht="7.15" customHeight="1" x14ac:dyDescent="0.2">
      <c r="A33" s="35"/>
      <c r="B33" s="36"/>
      <c r="C33" s="36"/>
      <c r="D33" s="36"/>
      <c r="E33" s="36" t="s">
        <v>14</v>
      </c>
      <c r="F33" s="37"/>
      <c r="G33" s="44">
        <v>393631.4</v>
      </c>
      <c r="H33" s="44">
        <v>426227</v>
      </c>
      <c r="I33" s="44">
        <v>518914.6</v>
      </c>
      <c r="J33" s="44">
        <v>573398.6</v>
      </c>
      <c r="K33" s="44">
        <v>632298.6</v>
      </c>
      <c r="L33" s="44">
        <v>699716.9</v>
      </c>
      <c r="M33" s="44">
        <v>748837.5</v>
      </c>
      <c r="N33" s="44">
        <v>901429.1</v>
      </c>
      <c r="O33" s="44">
        <v>1087113</v>
      </c>
      <c r="P33" s="44">
        <v>1163531.8999999999</v>
      </c>
      <c r="Q33" s="44">
        <v>1237045</v>
      </c>
      <c r="R33" s="44">
        <v>1377746.8</v>
      </c>
      <c r="S33" s="44">
        <v>1438567.4</v>
      </c>
      <c r="T33" s="44">
        <v>1510161.6443250016</v>
      </c>
    </row>
    <row r="34" spans="1:22" ht="7.15" customHeight="1" x14ac:dyDescent="0.2">
      <c r="A34" s="35"/>
      <c r="B34" s="36"/>
      <c r="C34" s="36"/>
      <c r="D34" s="36"/>
      <c r="E34" s="36" t="s">
        <v>15</v>
      </c>
      <c r="F34" s="37"/>
      <c r="G34" s="44">
        <v>2876.8</v>
      </c>
      <c r="H34" s="44">
        <v>6283.5</v>
      </c>
      <c r="I34" s="44">
        <v>3579.8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2" ht="7.15" customHeight="1" x14ac:dyDescent="0.2">
      <c r="A35" s="35"/>
      <c r="B35" s="36"/>
      <c r="C35" s="58" t="s">
        <v>55</v>
      </c>
      <c r="D35" s="36"/>
      <c r="E35" s="36"/>
      <c r="F35" s="37"/>
      <c r="G35" s="46"/>
      <c r="H35" s="46"/>
      <c r="I35" s="46"/>
      <c r="J35" s="46"/>
      <c r="K35" s="46"/>
      <c r="L35" s="46"/>
      <c r="M35" s="46">
        <v>4746.2</v>
      </c>
      <c r="N35" s="46">
        <v>3734.1</v>
      </c>
      <c r="O35" s="46">
        <v>5832.2</v>
      </c>
      <c r="P35" s="46">
        <v>8169.3</v>
      </c>
      <c r="Q35" s="46">
        <v>4157.5</v>
      </c>
      <c r="R35" s="46">
        <v>5024.8</v>
      </c>
      <c r="S35" s="46">
        <v>5924.2</v>
      </c>
      <c r="T35" s="46">
        <v>7839.9726470000041</v>
      </c>
    </row>
    <row r="36" spans="1:22" ht="7.15" customHeight="1" x14ac:dyDescent="0.2">
      <c r="A36" s="35"/>
      <c r="B36" s="36"/>
      <c r="C36" s="58" t="s">
        <v>56</v>
      </c>
      <c r="D36" s="36"/>
      <c r="E36" s="36"/>
      <c r="F36" s="37"/>
      <c r="G36" s="46">
        <v>655.1</v>
      </c>
      <c r="H36" s="46">
        <v>764.7</v>
      </c>
      <c r="I36" s="46">
        <v>825.3</v>
      </c>
      <c r="J36" s="46">
        <v>868.8</v>
      </c>
      <c r="K36" s="46">
        <v>1028.7</v>
      </c>
      <c r="L36" s="46">
        <v>1130</v>
      </c>
      <c r="M36" s="46">
        <v>1189.3</v>
      </c>
      <c r="N36" s="46">
        <v>1335.3</v>
      </c>
      <c r="O36" s="46">
        <v>1393.4</v>
      </c>
      <c r="P36" s="46">
        <v>1649.6</v>
      </c>
      <c r="Q36" s="46">
        <v>1821.7</v>
      </c>
      <c r="R36" s="46">
        <v>2051.1</v>
      </c>
      <c r="S36" s="46">
        <v>2114.9</v>
      </c>
      <c r="T36" s="46">
        <v>2226.8813190000028</v>
      </c>
    </row>
    <row r="37" spans="1:22" s="8" customFormat="1" ht="7.15" customHeight="1" x14ac:dyDescent="0.25">
      <c r="A37" s="35"/>
      <c r="B37" s="36"/>
      <c r="C37" s="58" t="s">
        <v>22</v>
      </c>
      <c r="D37" s="36"/>
      <c r="E37" s="36"/>
      <c r="F37" s="37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V37" s="7"/>
    </row>
    <row r="38" spans="1:22" s="8" customFormat="1" ht="7.15" customHeight="1" x14ac:dyDescent="0.25">
      <c r="A38" s="35"/>
      <c r="B38" s="36"/>
      <c r="C38" s="58" t="s">
        <v>30</v>
      </c>
      <c r="D38" s="36"/>
      <c r="E38" s="36"/>
      <c r="F38" s="37"/>
      <c r="G38" s="46">
        <f t="shared" ref="G38:P38" si="6">SUM(G42,G45,G48,G51,G52,G53)</f>
        <v>249863</v>
      </c>
      <c r="H38" s="46">
        <f t="shared" si="6"/>
        <v>273332.5</v>
      </c>
      <c r="I38" s="46">
        <f t="shared" si="6"/>
        <v>314801.8</v>
      </c>
      <c r="J38" s="46">
        <f t="shared" si="6"/>
        <v>348381</v>
      </c>
      <c r="K38" s="46">
        <f t="shared" si="6"/>
        <v>384878.9</v>
      </c>
      <c r="L38" s="46">
        <f t="shared" si="6"/>
        <v>416795.80000000005</v>
      </c>
      <c r="M38" s="46">
        <f t="shared" si="6"/>
        <v>477941.4</v>
      </c>
      <c r="N38" s="46">
        <f t="shared" si="6"/>
        <v>549385.1</v>
      </c>
      <c r="O38" s="46">
        <f t="shared" si="6"/>
        <v>542777.1</v>
      </c>
      <c r="P38" s="46">
        <f t="shared" si="6"/>
        <v>634633.1</v>
      </c>
      <c r="Q38" s="46">
        <f>SUM(Q42,Q45,Q48,Q49,Q51,Q52,Q53)</f>
        <v>751775.40000000014</v>
      </c>
      <c r="R38" s="46">
        <f>SUM(R42,R45,R48,R49,R51,R52,R53)</f>
        <v>837771.29999999981</v>
      </c>
      <c r="S38" s="46">
        <f>+S42+S45+S49+S51+S53+S52</f>
        <v>928649.5</v>
      </c>
      <c r="T38" s="46">
        <f>+T42+T45+T49+T51+T53</f>
        <v>866561.41525399964</v>
      </c>
      <c r="V38" s="7"/>
    </row>
    <row r="39" spans="1:22" ht="7.15" customHeight="1" x14ac:dyDescent="0.2">
      <c r="A39" s="35"/>
      <c r="B39" s="36"/>
      <c r="C39" s="36"/>
      <c r="D39" s="36" t="s">
        <v>31</v>
      </c>
      <c r="E39" s="36"/>
      <c r="F39" s="3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2" ht="7.15" customHeight="1" x14ac:dyDescent="0.2">
      <c r="A40" s="35"/>
      <c r="B40" s="36"/>
      <c r="C40" s="36"/>
      <c r="D40" s="36" t="s">
        <v>32</v>
      </c>
      <c r="E40" s="36"/>
      <c r="F40" s="37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2" ht="7.15" customHeight="1" x14ac:dyDescent="0.2">
      <c r="A41" s="35"/>
      <c r="B41" s="36"/>
      <c r="C41" s="36"/>
      <c r="D41" s="36" t="s">
        <v>33</v>
      </c>
      <c r="E41" s="36"/>
      <c r="F41" s="37"/>
      <c r="G41" s="45"/>
      <c r="H41" s="45"/>
      <c r="I41" s="45"/>
      <c r="J41" s="45"/>
      <c r="K41" s="45"/>
      <c r="L41" s="45"/>
      <c r="M41" s="45"/>
      <c r="N41" s="45"/>
      <c r="O41" s="45"/>
      <c r="P41" s="44"/>
      <c r="Q41" s="44"/>
      <c r="R41" s="44"/>
      <c r="S41" s="44"/>
      <c r="T41" s="44"/>
    </row>
    <row r="42" spans="1:22" ht="7.15" customHeight="1" x14ac:dyDescent="0.2">
      <c r="A42" s="35"/>
      <c r="B42" s="36"/>
      <c r="C42" s="36"/>
      <c r="D42" s="36" t="s">
        <v>34</v>
      </c>
      <c r="E42" s="36"/>
      <c r="F42" s="37"/>
      <c r="G42" s="44">
        <v>13412.4</v>
      </c>
      <c r="H42" s="44">
        <v>14162</v>
      </c>
      <c r="I42" s="44">
        <v>16044.9</v>
      </c>
      <c r="J42" s="44">
        <v>15310.5</v>
      </c>
      <c r="K42" s="44">
        <v>17705.8</v>
      </c>
      <c r="L42" s="44">
        <v>19883.400000000001</v>
      </c>
      <c r="M42" s="44">
        <v>20705.8</v>
      </c>
      <c r="N42" s="44">
        <v>22112.2</v>
      </c>
      <c r="O42" s="44">
        <v>25533.5</v>
      </c>
      <c r="P42" s="44">
        <v>25729.200000000001</v>
      </c>
      <c r="Q42" s="44">
        <v>28488.2</v>
      </c>
      <c r="R42" s="44">
        <v>32032.3</v>
      </c>
      <c r="S42" s="44">
        <v>32676.1</v>
      </c>
      <c r="T42" s="44">
        <v>43372.032906999972</v>
      </c>
    </row>
    <row r="43" spans="1:22" ht="7.15" customHeight="1" x14ac:dyDescent="0.2">
      <c r="A43" s="35"/>
      <c r="B43" s="36"/>
      <c r="C43" s="36"/>
      <c r="D43" s="36" t="s">
        <v>77</v>
      </c>
      <c r="E43" s="36"/>
      <c r="F43" s="37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2" ht="7.15" customHeight="1" x14ac:dyDescent="0.2">
      <c r="A44" s="35"/>
      <c r="B44" s="36"/>
      <c r="C44" s="36"/>
      <c r="D44" s="36" t="s">
        <v>35</v>
      </c>
      <c r="E44" s="36"/>
      <c r="F44" s="37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2" ht="7.15" customHeight="1" x14ac:dyDescent="0.2">
      <c r="A45" s="35"/>
      <c r="B45" s="36"/>
      <c r="C45" s="36"/>
      <c r="D45" s="36" t="s">
        <v>36</v>
      </c>
      <c r="E45" s="36"/>
      <c r="F45" s="37"/>
      <c r="G45" s="44">
        <v>197085.9</v>
      </c>
      <c r="H45" s="44">
        <v>212741.3</v>
      </c>
      <c r="I45" s="44">
        <v>233443.7</v>
      </c>
      <c r="J45" s="44">
        <v>243391.2</v>
      </c>
      <c r="K45" s="44">
        <v>273217.40000000002</v>
      </c>
      <c r="L45" s="44">
        <v>298200.2</v>
      </c>
      <c r="M45" s="44">
        <v>343962.3</v>
      </c>
      <c r="N45" s="44">
        <v>386809.4</v>
      </c>
      <c r="O45" s="44">
        <v>403240</v>
      </c>
      <c r="P45" s="44">
        <v>423848.2</v>
      </c>
      <c r="Q45" s="44">
        <v>458421</v>
      </c>
      <c r="R45" s="44">
        <v>489816.7</v>
      </c>
      <c r="S45" s="44">
        <v>515895.1</v>
      </c>
      <c r="T45" s="44">
        <v>522056.25302799966</v>
      </c>
    </row>
    <row r="46" spans="1:22" ht="7.15" customHeight="1" x14ac:dyDescent="0.2">
      <c r="A46" s="35"/>
      <c r="B46" s="36"/>
      <c r="C46" s="36"/>
      <c r="D46" s="36" t="s">
        <v>37</v>
      </c>
      <c r="E46" s="36"/>
      <c r="F46" s="37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2" ht="7.15" customHeight="1" x14ac:dyDescent="0.2">
      <c r="A47" s="35"/>
      <c r="B47" s="36"/>
      <c r="C47" s="36"/>
      <c r="D47" s="36" t="s">
        <v>38</v>
      </c>
      <c r="E47" s="36"/>
      <c r="F47" s="37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2" ht="7.15" customHeight="1" x14ac:dyDescent="0.2">
      <c r="A48" s="35"/>
      <c r="B48" s="36"/>
      <c r="C48" s="36"/>
      <c r="D48" s="36" t="s">
        <v>39</v>
      </c>
      <c r="E48" s="36"/>
      <c r="F48" s="37"/>
      <c r="G48" s="44">
        <v>12807.7</v>
      </c>
      <c r="H48" s="44">
        <v>14700</v>
      </c>
      <c r="I48" s="44">
        <v>30989.599999999999</v>
      </c>
      <c r="J48" s="44">
        <v>49694.5</v>
      </c>
      <c r="K48" s="44">
        <v>46945.9</v>
      </c>
      <c r="L48" s="44">
        <v>54671.5</v>
      </c>
      <c r="M48" s="44"/>
      <c r="N48" s="44"/>
      <c r="O48" s="44"/>
      <c r="P48" s="44"/>
      <c r="Q48" s="44"/>
      <c r="R48" s="44"/>
      <c r="S48" s="44"/>
      <c r="T48" s="44"/>
    </row>
    <row r="49" spans="1:20" ht="7.15" customHeight="1" x14ac:dyDescent="0.2">
      <c r="A49" s="35"/>
      <c r="B49" s="36"/>
      <c r="C49" s="36"/>
      <c r="D49" s="37" t="s">
        <v>52</v>
      </c>
      <c r="E49" s="37"/>
      <c r="F49" s="37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58673.7</v>
      </c>
      <c r="R49" s="44">
        <v>67477.7</v>
      </c>
      <c r="S49" s="44">
        <v>70982.3</v>
      </c>
      <c r="T49" s="44">
        <v>75227.711811999994</v>
      </c>
    </row>
    <row r="50" spans="1:20" ht="7.15" customHeight="1" x14ac:dyDescent="0.2">
      <c r="A50" s="35"/>
      <c r="B50" s="36"/>
      <c r="C50" s="36"/>
      <c r="D50" s="36" t="s">
        <v>40</v>
      </c>
      <c r="E50" s="36"/>
      <c r="F50" s="64"/>
      <c r="G50" s="62"/>
      <c r="H50" s="45"/>
      <c r="I50" s="45"/>
      <c r="J50" s="45"/>
      <c r="K50" s="45"/>
      <c r="L50" s="45"/>
      <c r="M50" s="45"/>
      <c r="N50" s="45"/>
      <c r="O50" s="45"/>
      <c r="P50" s="44"/>
      <c r="Q50" s="44"/>
      <c r="R50" s="44"/>
      <c r="S50" s="44"/>
      <c r="T50" s="44"/>
    </row>
    <row r="51" spans="1:20" ht="7.15" customHeight="1" x14ac:dyDescent="0.2">
      <c r="A51" s="35"/>
      <c r="B51" s="36"/>
      <c r="C51" s="36"/>
      <c r="D51" s="36" t="s">
        <v>41</v>
      </c>
      <c r="E51" s="36"/>
      <c r="F51" s="64"/>
      <c r="G51" s="57">
        <v>26557</v>
      </c>
      <c r="H51" s="44">
        <v>31729.200000000001</v>
      </c>
      <c r="I51" s="44">
        <v>34323.599999999999</v>
      </c>
      <c r="J51" s="44">
        <v>39984.800000000003</v>
      </c>
      <c r="K51" s="44">
        <v>42363.3</v>
      </c>
      <c r="L51" s="44">
        <v>41270.400000000001</v>
      </c>
      <c r="M51" s="44">
        <v>52971.199999999997</v>
      </c>
      <c r="N51" s="44">
        <v>71473.5</v>
      </c>
      <c r="O51" s="44">
        <v>74193.8</v>
      </c>
      <c r="P51" s="44">
        <v>132507.29999999999</v>
      </c>
      <c r="Q51" s="44">
        <v>144934.70000000001</v>
      </c>
      <c r="R51" s="44">
        <v>190104.2</v>
      </c>
      <c r="S51" s="44">
        <v>221221</v>
      </c>
      <c r="T51" s="44">
        <v>151520.86527799995</v>
      </c>
    </row>
    <row r="52" spans="1:20" ht="7.15" customHeight="1" x14ac:dyDescent="0.2">
      <c r="A52" s="35"/>
      <c r="B52" s="36"/>
      <c r="C52" s="36"/>
      <c r="D52" s="36" t="s">
        <v>16</v>
      </c>
      <c r="E52" s="36"/>
      <c r="F52" s="64"/>
      <c r="G52" s="57"/>
      <c r="H52" s="44"/>
      <c r="I52" s="44"/>
      <c r="J52" s="44"/>
      <c r="K52" s="44">
        <v>4646.5</v>
      </c>
      <c r="L52" s="44">
        <v>2770.3</v>
      </c>
      <c r="M52" s="44">
        <v>3399.4</v>
      </c>
      <c r="N52" s="44">
        <v>5244.1</v>
      </c>
      <c r="O52" s="44">
        <v>4729.3999999999996</v>
      </c>
      <c r="P52" s="44">
        <v>3121.3</v>
      </c>
      <c r="Q52" s="44">
        <v>3886.3</v>
      </c>
      <c r="R52" s="44">
        <v>2722.2</v>
      </c>
      <c r="S52" s="44">
        <v>6483</v>
      </c>
      <c r="T52" s="44"/>
    </row>
    <row r="53" spans="1:20" ht="7.15" customHeight="1" x14ac:dyDescent="0.2">
      <c r="A53" s="35"/>
      <c r="B53" s="36"/>
      <c r="C53" s="36"/>
      <c r="D53" s="36" t="s">
        <v>45</v>
      </c>
      <c r="E53" s="36"/>
      <c r="F53" s="64"/>
      <c r="G53" s="57"/>
      <c r="H53" s="44"/>
      <c r="I53" s="44"/>
      <c r="J53" s="44"/>
      <c r="K53" s="44"/>
      <c r="L53" s="44"/>
      <c r="M53" s="44">
        <f t="shared" ref="M53:R53" si="7">SUM(M54:M56)</f>
        <v>56902.7</v>
      </c>
      <c r="N53" s="44">
        <f t="shared" si="7"/>
        <v>63745.899999999994</v>
      </c>
      <c r="O53" s="44">
        <f t="shared" si="7"/>
        <v>35080.400000000001</v>
      </c>
      <c r="P53" s="44">
        <f t="shared" si="7"/>
        <v>49427.1</v>
      </c>
      <c r="Q53" s="44">
        <f t="shared" si="7"/>
        <v>57371.5</v>
      </c>
      <c r="R53" s="44">
        <f t="shared" si="7"/>
        <v>55618.2</v>
      </c>
      <c r="S53" s="44">
        <f>SUM(S54:S56)</f>
        <v>81392</v>
      </c>
      <c r="T53" s="44">
        <f>SUM(T54:T56)</f>
        <v>74384.552229000008</v>
      </c>
    </row>
    <row r="54" spans="1:20" ht="7.15" customHeight="1" x14ac:dyDescent="0.2">
      <c r="A54" s="35"/>
      <c r="B54" s="36"/>
      <c r="C54" s="36"/>
      <c r="D54" s="36"/>
      <c r="E54" s="36" t="s">
        <v>46</v>
      </c>
      <c r="F54" s="64"/>
      <c r="G54" s="57"/>
      <c r="H54" s="44"/>
      <c r="I54" s="44"/>
      <c r="J54" s="44"/>
      <c r="K54" s="44"/>
      <c r="L54" s="44"/>
      <c r="M54" s="44">
        <v>6939.9</v>
      </c>
      <c r="N54" s="44">
        <v>26088.3</v>
      </c>
      <c r="O54" s="46"/>
      <c r="P54" s="46"/>
      <c r="Q54" s="46"/>
      <c r="R54" s="46"/>
      <c r="S54" s="46"/>
      <c r="T54" s="46"/>
    </row>
    <row r="55" spans="1:20" ht="7.15" customHeight="1" x14ac:dyDescent="0.2">
      <c r="A55" s="35"/>
      <c r="B55" s="36"/>
      <c r="C55" s="36"/>
      <c r="D55" s="36"/>
      <c r="E55" s="36" t="s">
        <v>47</v>
      </c>
      <c r="F55" s="64"/>
      <c r="G55" s="57"/>
      <c r="H55" s="44"/>
      <c r="I55" s="44"/>
      <c r="J55" s="44"/>
      <c r="K55" s="44"/>
      <c r="L55" s="44"/>
      <c r="M55" s="44">
        <v>28026.3</v>
      </c>
      <c r="N55" s="44">
        <v>6408.9</v>
      </c>
      <c r="O55" s="44"/>
      <c r="P55" s="44">
        <v>6644</v>
      </c>
      <c r="Q55" s="44">
        <v>24151.9</v>
      </c>
      <c r="R55" s="44">
        <v>19594.2</v>
      </c>
      <c r="S55" s="44">
        <v>13896.3</v>
      </c>
      <c r="T55" s="44">
        <v>3003.8000000000029</v>
      </c>
    </row>
    <row r="56" spans="1:20" ht="7.15" customHeight="1" x14ac:dyDescent="0.2">
      <c r="A56" s="35"/>
      <c r="B56" s="36"/>
      <c r="C56" s="36"/>
      <c r="D56" s="36"/>
      <c r="E56" s="36" t="s">
        <v>49</v>
      </c>
      <c r="F56" s="64"/>
      <c r="G56" s="57"/>
      <c r="H56" s="44"/>
      <c r="I56" s="44"/>
      <c r="J56" s="44"/>
      <c r="K56" s="44"/>
      <c r="L56" s="44"/>
      <c r="M56" s="44">
        <f>SUM(M58,M59,M60,M61)</f>
        <v>21936.5</v>
      </c>
      <c r="N56" s="44">
        <f>SUM(N58,N59,N60,N61)</f>
        <v>31248.7</v>
      </c>
      <c r="O56" s="44">
        <f>SUM(O58,O59,O60,O61)</f>
        <v>35080.400000000001</v>
      </c>
      <c r="P56" s="44">
        <v>42783.1</v>
      </c>
      <c r="Q56" s="44">
        <f>SUM(Q58,Q59,Q60,Q61)</f>
        <v>33219.599999999999</v>
      </c>
      <c r="R56" s="44">
        <f>SUM(R58,R59,R60,R61)</f>
        <v>36024</v>
      </c>
      <c r="S56" s="44">
        <f>SUM(S57:S61)</f>
        <v>67495.7</v>
      </c>
      <c r="T56" s="44">
        <f>SUM(T57:T61)</f>
        <v>71380.752229000005</v>
      </c>
    </row>
    <row r="57" spans="1:20" ht="7.15" customHeight="1" x14ac:dyDescent="0.2">
      <c r="A57" s="35"/>
      <c r="B57" s="36"/>
      <c r="C57" s="36"/>
      <c r="D57" s="36"/>
      <c r="E57" s="36"/>
      <c r="F57" s="64" t="s">
        <v>78</v>
      </c>
      <c r="G57" s="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1:20" ht="7.15" customHeight="1" x14ac:dyDescent="0.2">
      <c r="A58" s="35"/>
      <c r="B58" s="36"/>
      <c r="C58" s="36"/>
      <c r="D58" s="36"/>
      <c r="E58" s="36"/>
      <c r="F58" s="64" t="s">
        <v>79</v>
      </c>
      <c r="G58" s="57"/>
      <c r="H58" s="44"/>
      <c r="I58" s="44"/>
      <c r="J58" s="44"/>
      <c r="K58" s="44"/>
      <c r="L58" s="44"/>
      <c r="M58" s="44">
        <v>292.10000000000002</v>
      </c>
      <c r="N58" s="44">
        <v>132.9</v>
      </c>
      <c r="O58" s="44">
        <v>183.8</v>
      </c>
      <c r="P58" s="44">
        <v>164.1</v>
      </c>
      <c r="Q58" s="44">
        <v>164.4</v>
      </c>
      <c r="R58" s="44">
        <v>170.6</v>
      </c>
      <c r="S58" s="44">
        <v>176</v>
      </c>
      <c r="T58" s="44">
        <v>368.71005600000001</v>
      </c>
    </row>
    <row r="59" spans="1:20" ht="7.15" customHeight="1" x14ac:dyDescent="0.2">
      <c r="A59" s="35"/>
      <c r="B59" s="36"/>
      <c r="C59" s="36"/>
      <c r="D59" s="36"/>
      <c r="E59" s="39"/>
      <c r="F59" s="64" t="s">
        <v>48</v>
      </c>
      <c r="G59" s="61"/>
      <c r="H59" s="47"/>
      <c r="I59" s="47"/>
      <c r="J59" s="47"/>
      <c r="K59" s="47"/>
      <c r="L59" s="47"/>
      <c r="M59" s="44">
        <v>8537.4</v>
      </c>
      <c r="N59" s="44">
        <v>462.6</v>
      </c>
      <c r="O59" s="44">
        <v>5984.9</v>
      </c>
      <c r="P59" s="44">
        <v>7401.3</v>
      </c>
      <c r="Q59" s="44">
        <v>7822</v>
      </c>
      <c r="R59" s="44">
        <v>8317.9</v>
      </c>
      <c r="S59" s="44">
        <v>8615.9</v>
      </c>
      <c r="T59" s="44">
        <v>9943.4683139999997</v>
      </c>
    </row>
    <row r="60" spans="1:20" ht="7.15" customHeight="1" x14ac:dyDescent="0.2">
      <c r="A60" s="38"/>
      <c r="B60" s="39"/>
      <c r="C60" s="39"/>
      <c r="D60" s="39"/>
      <c r="E60" s="39"/>
      <c r="F60" s="64" t="s">
        <v>17</v>
      </c>
      <c r="G60" s="57"/>
      <c r="H60" s="44"/>
      <c r="I60" s="44"/>
      <c r="J60" s="44"/>
      <c r="K60" s="44"/>
      <c r="L60" s="44"/>
      <c r="M60" s="44">
        <v>2000</v>
      </c>
      <c r="N60" s="44">
        <v>5120</v>
      </c>
      <c r="O60" s="44">
        <v>5900</v>
      </c>
      <c r="P60" s="44">
        <v>5500</v>
      </c>
      <c r="Q60" s="44">
        <v>6220</v>
      </c>
      <c r="R60" s="44">
        <v>6443.1</v>
      </c>
      <c r="S60" s="44">
        <v>6500</v>
      </c>
      <c r="T60" s="44">
        <v>6747</v>
      </c>
    </row>
    <row r="61" spans="1:20" ht="7.15" customHeight="1" x14ac:dyDescent="0.2">
      <c r="A61" s="35"/>
      <c r="B61" s="36"/>
      <c r="C61" s="36"/>
      <c r="D61" s="36"/>
      <c r="E61" s="36"/>
      <c r="F61" s="64" t="s">
        <v>18</v>
      </c>
      <c r="G61" s="57"/>
      <c r="H61" s="44"/>
      <c r="I61" s="44"/>
      <c r="J61" s="44"/>
      <c r="K61" s="44"/>
      <c r="L61" s="44"/>
      <c r="M61" s="44">
        <v>11107</v>
      </c>
      <c r="N61" s="44">
        <v>25533.200000000001</v>
      </c>
      <c r="O61" s="44">
        <v>23011.7</v>
      </c>
      <c r="P61" s="44">
        <v>29717.7</v>
      </c>
      <c r="Q61" s="44">
        <v>19013.2</v>
      </c>
      <c r="R61" s="44">
        <v>21092.400000000001</v>
      </c>
      <c r="S61" s="44">
        <v>52203.8</v>
      </c>
      <c r="T61" s="44">
        <v>54321.573859000004</v>
      </c>
    </row>
    <row r="62" spans="1:20" ht="7.15" customHeight="1" x14ac:dyDescent="0.2">
      <c r="A62" s="35"/>
      <c r="B62" s="58" t="s">
        <v>19</v>
      </c>
      <c r="C62" s="36"/>
      <c r="D62" s="36"/>
      <c r="E62" s="36"/>
      <c r="F62" s="64"/>
      <c r="G62" s="63">
        <f>SUM(G63,G66)</f>
        <v>201913.60000000001</v>
      </c>
      <c r="H62" s="46">
        <f t="shared" ref="H62:R62" si="8">SUM(H63,H66)</f>
        <v>227021.5</v>
      </c>
      <c r="I62" s="46">
        <f t="shared" si="8"/>
        <v>238189.4</v>
      </c>
      <c r="J62" s="46">
        <f t="shared" si="8"/>
        <v>268828.60000000003</v>
      </c>
      <c r="K62" s="46">
        <f t="shared" si="8"/>
        <v>292254.40000000002</v>
      </c>
      <c r="L62" s="46">
        <f t="shared" si="8"/>
        <v>349319.1</v>
      </c>
      <c r="M62" s="46">
        <f t="shared" si="8"/>
        <v>348701</v>
      </c>
      <c r="N62" s="46">
        <f t="shared" si="8"/>
        <v>438539.4</v>
      </c>
      <c r="O62" s="46">
        <f t="shared" si="8"/>
        <v>391643.2</v>
      </c>
      <c r="P62" s="46">
        <f t="shared" si="8"/>
        <v>458907.69999999995</v>
      </c>
      <c r="Q62" s="46">
        <f t="shared" si="8"/>
        <v>496909.7</v>
      </c>
      <c r="R62" s="46">
        <f t="shared" si="8"/>
        <v>515084.5</v>
      </c>
      <c r="S62" s="46">
        <f>+S63+S66</f>
        <v>548270.80000000005</v>
      </c>
      <c r="T62" s="46">
        <f>+T63+T66</f>
        <v>593188.84878999973</v>
      </c>
    </row>
    <row r="63" spans="1:20" ht="7.15" customHeight="1" x14ac:dyDescent="0.2">
      <c r="A63" s="35"/>
      <c r="B63" s="36"/>
      <c r="C63" s="36" t="s">
        <v>20</v>
      </c>
      <c r="D63" s="36"/>
      <c r="E63" s="36"/>
      <c r="F63" s="37"/>
      <c r="G63" s="44">
        <v>4982.3999999999996</v>
      </c>
      <c r="H63" s="44">
        <v>12111.7</v>
      </c>
      <c r="I63" s="44">
        <v>12961.6</v>
      </c>
      <c r="J63" s="44">
        <v>28938.400000000001</v>
      </c>
      <c r="K63" s="44">
        <v>13362</v>
      </c>
      <c r="L63" s="44">
        <v>19981.8</v>
      </c>
      <c r="M63" s="44">
        <v>15943.3</v>
      </c>
      <c r="N63" s="44">
        <v>15084.5</v>
      </c>
      <c r="O63" s="44">
        <v>15925.9</v>
      </c>
      <c r="P63" s="44">
        <f>SUM(P64)</f>
        <v>21580.1</v>
      </c>
      <c r="Q63" s="44">
        <f>SUM(Q64)</f>
        <v>19653.5</v>
      </c>
      <c r="R63" s="44">
        <f>SUM(R64)</f>
        <v>20820</v>
      </c>
      <c r="S63" s="44">
        <f>+S64</f>
        <v>15815.3</v>
      </c>
      <c r="T63" s="44">
        <f>+T64</f>
        <v>15550.2</v>
      </c>
    </row>
    <row r="64" spans="1:20" ht="7.15" customHeight="1" x14ac:dyDescent="0.2">
      <c r="A64" s="35"/>
      <c r="B64" s="36"/>
      <c r="C64" s="36"/>
      <c r="D64" s="36" t="s">
        <v>21</v>
      </c>
      <c r="E64" s="36"/>
      <c r="F64" s="37"/>
      <c r="G64" s="44">
        <v>4982.3999999999996</v>
      </c>
      <c r="H64" s="44">
        <v>12111.7</v>
      </c>
      <c r="I64" s="44">
        <v>12961.6</v>
      </c>
      <c r="J64" s="44">
        <v>28938.400000000001</v>
      </c>
      <c r="K64" s="44">
        <v>13362</v>
      </c>
      <c r="L64" s="44">
        <v>19981.8</v>
      </c>
      <c r="M64" s="44">
        <v>15943.3</v>
      </c>
      <c r="N64" s="44">
        <v>15084.5</v>
      </c>
      <c r="O64" s="44">
        <v>15925.9</v>
      </c>
      <c r="P64" s="44">
        <v>21580.1</v>
      </c>
      <c r="Q64" s="44">
        <v>19653.5</v>
      </c>
      <c r="R64" s="44">
        <v>20820</v>
      </c>
      <c r="S64" s="44">
        <v>15815.3</v>
      </c>
      <c r="T64" s="44">
        <v>15550.2</v>
      </c>
    </row>
    <row r="65" spans="1:24" ht="7.15" customHeight="1" x14ac:dyDescent="0.2">
      <c r="A65" s="35" t="s">
        <v>5</v>
      </c>
      <c r="B65" s="36"/>
      <c r="C65" s="36" t="s">
        <v>42</v>
      </c>
      <c r="D65" s="36"/>
      <c r="E65" s="36"/>
      <c r="F65" s="37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4" ht="7.15" customHeight="1" x14ac:dyDescent="0.2">
      <c r="A66" s="18" t="s">
        <v>6</v>
      </c>
      <c r="B66" s="19"/>
      <c r="C66" s="19" t="s">
        <v>43</v>
      </c>
      <c r="D66" s="19"/>
      <c r="E66" s="19"/>
      <c r="F66" s="41"/>
      <c r="G66" s="48">
        <v>196931.20000000001</v>
      </c>
      <c r="H66" s="48">
        <v>214909.8</v>
      </c>
      <c r="I66" s="48">
        <v>225227.8</v>
      </c>
      <c r="J66" s="48">
        <v>239890.2</v>
      </c>
      <c r="K66" s="48">
        <v>278892.40000000002</v>
      </c>
      <c r="L66" s="48">
        <v>329337.3</v>
      </c>
      <c r="M66" s="48">
        <v>332757.7</v>
      </c>
      <c r="N66" s="48">
        <v>423454.9</v>
      </c>
      <c r="O66" s="48">
        <v>375717.3</v>
      </c>
      <c r="P66" s="48">
        <v>437327.6</v>
      </c>
      <c r="Q66" s="48">
        <v>477256.2</v>
      </c>
      <c r="R66" s="48">
        <v>494264.5</v>
      </c>
      <c r="S66" s="48">
        <v>532455.5</v>
      </c>
      <c r="T66" s="48">
        <v>577638.64878999977</v>
      </c>
    </row>
    <row r="67" spans="1:24" s="9" customFormat="1" ht="7.15" customHeight="1" x14ac:dyDescent="0.2">
      <c r="A67" s="23" t="s">
        <v>58</v>
      </c>
      <c r="B67" s="20"/>
      <c r="C67" s="20"/>
      <c r="D67" s="20"/>
      <c r="E67" s="20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0"/>
      <c r="X67" s="20"/>
    </row>
    <row r="68" spans="1:24" s="9" customFormat="1" ht="7.15" customHeight="1" x14ac:dyDescent="0.2">
      <c r="A68" s="23" t="s">
        <v>63</v>
      </c>
      <c r="B68" s="20"/>
      <c r="C68" s="20"/>
      <c r="D68" s="20"/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0"/>
      <c r="X68" s="20"/>
    </row>
    <row r="69" spans="1:24" s="9" customFormat="1" ht="7.15" customHeight="1" x14ac:dyDescent="0.2">
      <c r="A69" s="49" t="s">
        <v>54</v>
      </c>
      <c r="B69" s="23"/>
      <c r="C69" s="23"/>
      <c r="D69" s="23"/>
      <c r="E69" s="23"/>
      <c r="F69" s="23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0"/>
      <c r="X69" s="20"/>
    </row>
    <row r="70" spans="1:24" s="9" customFormat="1" ht="7.15" customHeight="1" x14ac:dyDescent="0.2">
      <c r="A70" s="50" t="s">
        <v>53</v>
      </c>
      <c r="B70" s="20"/>
      <c r="C70" s="20"/>
      <c r="D70" s="20"/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0"/>
      <c r="X70" s="20"/>
    </row>
    <row r="71" spans="1:24" s="9" customFormat="1" ht="7.15" customHeight="1" x14ac:dyDescent="0.2">
      <c r="A71" s="50" t="s">
        <v>76</v>
      </c>
      <c r="B71" s="55"/>
      <c r="C71" s="55"/>
      <c r="D71" s="55"/>
      <c r="E71" s="55"/>
      <c r="F71" s="55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21"/>
      <c r="S71" s="21"/>
      <c r="T71" s="21"/>
      <c r="U71" s="21"/>
      <c r="V71" s="22"/>
      <c r="W71" s="20"/>
      <c r="X71" s="20"/>
    </row>
    <row r="72" spans="1:24" s="9" customFormat="1" ht="7.15" customHeight="1" x14ac:dyDescent="0.2">
      <c r="A72" s="51" t="s">
        <v>70</v>
      </c>
      <c r="B72" s="24"/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0"/>
      <c r="X72" s="20"/>
    </row>
    <row r="73" spans="1:24" s="9" customFormat="1" ht="7.15" customHeight="1" x14ac:dyDescent="0.2">
      <c r="A73" s="42" t="s">
        <v>59</v>
      </c>
      <c r="B73" s="24"/>
      <c r="C73" s="24"/>
      <c r="D73" s="24"/>
      <c r="E73" s="24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0"/>
      <c r="X73" s="20"/>
    </row>
    <row r="74" spans="1:24" s="9" customFormat="1" ht="7.15" customHeight="1" x14ac:dyDescent="0.2">
      <c r="A74" s="42" t="s">
        <v>71</v>
      </c>
      <c r="B74" s="24"/>
      <c r="C74" s="24"/>
      <c r="D74" s="24"/>
      <c r="E74" s="24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0"/>
      <c r="X74" s="20"/>
    </row>
    <row r="75" spans="1:24" s="9" customFormat="1" ht="7.15" customHeight="1" x14ac:dyDescent="0.2">
      <c r="A75" s="42" t="s">
        <v>61</v>
      </c>
      <c r="B75" s="24"/>
      <c r="C75" s="24"/>
      <c r="D75" s="24"/>
      <c r="E75" s="24"/>
      <c r="F75" s="24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0"/>
      <c r="X75" s="20"/>
    </row>
    <row r="76" spans="1:24" s="9" customFormat="1" ht="7.15" customHeight="1" x14ac:dyDescent="0.2">
      <c r="A76" s="42" t="s">
        <v>72</v>
      </c>
      <c r="B76" s="24"/>
      <c r="C76" s="24"/>
      <c r="D76" s="24"/>
      <c r="E76" s="24"/>
      <c r="F76" s="24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6"/>
      <c r="W76" s="20"/>
      <c r="X76" s="20"/>
    </row>
    <row r="77" spans="1:24" ht="7.15" customHeight="1" x14ac:dyDescent="0.2">
      <c r="A77" s="42" t="s">
        <v>62</v>
      </c>
      <c r="B77" s="24"/>
      <c r="C77" s="24"/>
      <c r="D77" s="24"/>
      <c r="E77" s="24"/>
      <c r="F77" s="24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8"/>
      <c r="W77" s="29"/>
      <c r="X77" s="29"/>
    </row>
    <row r="78" spans="1:24" ht="7.15" customHeight="1" x14ac:dyDescent="0.2">
      <c r="A78" s="42" t="s">
        <v>73</v>
      </c>
      <c r="B78" s="24"/>
      <c r="C78" s="24"/>
      <c r="D78" s="24"/>
      <c r="E78" s="24"/>
      <c r="F78" s="24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8"/>
      <c r="W78" s="29"/>
      <c r="X78" s="29"/>
    </row>
    <row r="79" spans="1:24" s="10" customFormat="1" ht="7.15" customHeight="1" x14ac:dyDescent="0.2">
      <c r="A79" s="42" t="s">
        <v>82</v>
      </c>
      <c r="B79" s="24"/>
      <c r="C79" s="24"/>
      <c r="D79" s="24"/>
      <c r="E79" s="24"/>
      <c r="F79" s="24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8"/>
      <c r="W79" s="30"/>
      <c r="X79" s="30"/>
    </row>
    <row r="80" spans="1:24" s="10" customFormat="1" ht="7.15" customHeight="1" x14ac:dyDescent="0.2">
      <c r="A80" s="42" t="s">
        <v>80</v>
      </c>
      <c r="B80" s="24"/>
      <c r="C80" s="24"/>
      <c r="D80" s="24"/>
      <c r="E80" s="24"/>
      <c r="F80" s="24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8"/>
      <c r="W80" s="30"/>
      <c r="X80" s="30"/>
    </row>
    <row r="81" spans="1:24" s="10" customFormat="1" ht="7.15" customHeight="1" x14ac:dyDescent="0.2">
      <c r="A81" s="42" t="s">
        <v>66</v>
      </c>
      <c r="B81" s="24"/>
      <c r="C81" s="24"/>
      <c r="D81" s="24"/>
      <c r="E81" s="24"/>
      <c r="F81" s="24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8"/>
      <c r="W81" s="30"/>
      <c r="X81" s="30"/>
    </row>
    <row r="82" spans="1:24" s="10" customFormat="1" ht="7.15" customHeight="1" x14ac:dyDescent="0.2">
      <c r="A82" s="42" t="s">
        <v>74</v>
      </c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8"/>
      <c r="W82" s="30"/>
      <c r="X82" s="30"/>
    </row>
    <row r="83" spans="1:24" s="10" customFormat="1" ht="7.15" customHeight="1" x14ac:dyDescent="0.2">
      <c r="A83" s="43" t="s">
        <v>60</v>
      </c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8"/>
      <c r="W83" s="30"/>
      <c r="X83" s="30"/>
    </row>
    <row r="84" spans="1:24" s="10" customFormat="1" ht="7.15" customHeight="1" x14ac:dyDescent="0.2">
      <c r="A84" s="43" t="s">
        <v>65</v>
      </c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8"/>
      <c r="W84" s="30"/>
      <c r="X84" s="30"/>
    </row>
    <row r="85" spans="1:24" s="10" customFormat="1" ht="6.95" customHeight="1" x14ac:dyDescent="0.2">
      <c r="A85" s="43" t="s">
        <v>64</v>
      </c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8"/>
      <c r="W85" s="30"/>
      <c r="X85" s="30"/>
    </row>
    <row r="86" spans="1:24" ht="7.5" customHeight="1" x14ac:dyDescent="0.2">
      <c r="A86" s="23" t="s">
        <v>67</v>
      </c>
      <c r="B86" s="20"/>
      <c r="C86" s="20"/>
      <c r="D86" s="20"/>
      <c r="E86" s="20"/>
      <c r="F86" s="20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3"/>
      <c r="W86" s="29"/>
      <c r="X86" s="29"/>
    </row>
    <row r="87" spans="1:24" ht="7.5" customHeight="1" x14ac:dyDescent="0.2">
      <c r="A87" s="11"/>
      <c r="B87" s="11"/>
      <c r="C87" s="11"/>
      <c r="D87" s="11"/>
      <c r="E87" s="11"/>
      <c r="F87" s="1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4" ht="1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4" ht="2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4" ht="2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4" ht="10.5" customHeight="1" x14ac:dyDescent="0.2">
      <c r="A92" s="10"/>
      <c r="B92" s="10"/>
      <c r="C92" s="10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4" ht="9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4" ht="7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4" ht="7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4" ht="7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4" ht="7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4" ht="7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4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4" ht="7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4" s="2" customFormat="1" ht="7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1"/>
    </row>
    <row r="103" spans="1:24" s="2" customFormat="1" ht="7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1"/>
    </row>
    <row r="104" spans="1:24" s="2" customFormat="1" ht="7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1"/>
    </row>
    <row r="105" spans="1:24" s="2" customFormat="1" ht="7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1"/>
    </row>
    <row r="106" spans="1:24" s="2" customFormat="1" ht="7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1"/>
    </row>
    <row r="107" spans="1:24" s="2" customFormat="1" ht="7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1"/>
    </row>
    <row r="108" spans="1:24" s="2" customFormat="1" ht="7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1"/>
    </row>
    <row r="109" spans="1:24" s="2" customFormat="1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1"/>
    </row>
    <row r="110" spans="1:24" s="2" customFormat="1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1"/>
    </row>
    <row r="111" spans="1:24" s="2" customFormat="1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1"/>
    </row>
    <row r="112" spans="1:24" s="2" customFormat="1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1"/>
    </row>
    <row r="113" spans="1:24" s="2" customFormat="1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1"/>
    </row>
    <row r="114" spans="1:24" s="2" customFormat="1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1"/>
    </row>
    <row r="115" spans="1:24" s="2" customFormat="1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1"/>
    </row>
    <row r="116" spans="1:24" s="2" customFormat="1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1"/>
    </row>
    <row r="117" spans="1:24" s="2" customFormat="1" ht="7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1"/>
    </row>
    <row r="118" spans="1:24" s="2" customFormat="1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1"/>
    </row>
    <row r="119" spans="1:24" s="2" customFormat="1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1"/>
    </row>
    <row r="120" spans="1:24" s="2" customFormat="1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1"/>
    </row>
    <row r="121" spans="1:24" s="2" customFormat="1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1"/>
    </row>
    <row r="122" spans="1:24" s="2" customFormat="1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1"/>
    </row>
    <row r="123" spans="1:24" s="2" customFormat="1" ht="7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1"/>
    </row>
    <row r="124" spans="1:24" s="2" customFormat="1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1"/>
    </row>
    <row r="125" spans="1:24" s="2" customFormat="1" ht="7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1"/>
    </row>
    <row r="126" spans="1:24" s="2" customFormat="1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1"/>
    </row>
    <row r="127" spans="1:24" s="2" customFormat="1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1"/>
    </row>
    <row r="128" spans="1:24" s="2" customFormat="1" ht="7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1"/>
    </row>
    <row r="129" spans="1:24" s="2" customFormat="1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1"/>
    </row>
    <row r="130" spans="1:24" s="2" customFormat="1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1"/>
    </row>
    <row r="131" spans="1:24" s="2" customFormat="1" ht="7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1"/>
    </row>
  </sheetData>
  <pageMargins left="0.98425196850393704" right="0.98425196850393704" top="1.3779527559055118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P390</vt:lpstr>
      <vt:lpstr>'P390'!Área_de_impresión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2014-08-13T22:14:58Z</cp:lastPrinted>
  <dcterms:created xsi:type="dcterms:W3CDTF">2007-08-27T14:22:00Z</dcterms:created>
  <dcterms:modified xsi:type="dcterms:W3CDTF">2014-08-20T16:20:39Z</dcterms:modified>
</cp:coreProperties>
</file>