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-30" yWindow="-60" windowWidth="20520" windowHeight="5130"/>
  </bookViews>
  <sheets>
    <sheet name="M4_408" sheetId="6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M4_408!$A$1:$Q$69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 concurrentCalc="0"/>
</workbook>
</file>

<file path=xl/calcChain.xml><?xml version="1.0" encoding="utf-8"?>
<calcChain xmlns="http://schemas.openxmlformats.org/spreadsheetml/2006/main">
  <c r="Q52" i="6" l="1"/>
  <c r="P52" i="6"/>
  <c r="O52" i="6"/>
  <c r="N52" i="6"/>
  <c r="M52" i="6"/>
  <c r="L52" i="6"/>
  <c r="K52" i="6"/>
  <c r="J52" i="6"/>
  <c r="Q40" i="6"/>
  <c r="P40" i="6"/>
  <c r="O40" i="6"/>
  <c r="N40" i="6"/>
  <c r="M40" i="6"/>
  <c r="L40" i="6"/>
  <c r="K40" i="6"/>
  <c r="J40" i="6"/>
  <c r="Q39" i="6"/>
  <c r="P39" i="6"/>
  <c r="O39" i="6"/>
  <c r="N39" i="6"/>
  <c r="L39" i="6"/>
  <c r="K39" i="6"/>
  <c r="J39" i="6"/>
  <c r="Q33" i="6"/>
  <c r="P33" i="6"/>
  <c r="L33" i="6"/>
  <c r="K33" i="6"/>
  <c r="J33" i="6"/>
  <c r="Q32" i="6"/>
  <c r="P32" i="6"/>
  <c r="O32" i="6"/>
  <c r="N32" i="6"/>
  <c r="M32" i="6"/>
  <c r="L32" i="6"/>
  <c r="K32" i="6"/>
  <c r="J32" i="6"/>
  <c r="Q22" i="6"/>
  <c r="P22" i="6"/>
  <c r="O22" i="6"/>
  <c r="N22" i="6"/>
  <c r="L22" i="6"/>
  <c r="K22" i="6"/>
  <c r="J22" i="6"/>
  <c r="Q16" i="6"/>
  <c r="P16" i="6"/>
  <c r="O16" i="6"/>
  <c r="N16" i="6"/>
  <c r="K16" i="6"/>
  <c r="J16" i="6"/>
  <c r="Q6" i="6"/>
  <c r="P6" i="6"/>
  <c r="O6" i="6"/>
  <c r="N6" i="6"/>
  <c r="M6" i="6"/>
  <c r="L6" i="6"/>
  <c r="K6" i="6"/>
  <c r="J6" i="6"/>
  <c r="Q5" i="6"/>
  <c r="P5" i="6"/>
  <c r="O5" i="6"/>
  <c r="N5" i="6"/>
  <c r="M5" i="6"/>
  <c r="K5" i="6"/>
  <c r="J5" i="6"/>
  <c r="Q4" i="6"/>
  <c r="P4" i="6"/>
  <c r="O4" i="6"/>
  <c r="N4" i="6"/>
  <c r="M4" i="6"/>
  <c r="L4" i="6"/>
  <c r="K4" i="6"/>
  <c r="J4" i="6"/>
</calcChain>
</file>

<file path=xl/sharedStrings.xml><?xml version="1.0" encoding="utf-8"?>
<sst xmlns="http://schemas.openxmlformats.org/spreadsheetml/2006/main" count="78" uniqueCount="54">
  <si>
    <t>(Millones de pesos)</t>
  </si>
  <si>
    <t>Concepto</t>
  </si>
  <si>
    <t xml:space="preserve">      Poderes y Órganos Autónomos</t>
  </si>
  <si>
    <t xml:space="preserve">      Aportaciones Federales</t>
  </si>
  <si>
    <t xml:space="preserve">   Subsidios</t>
  </si>
  <si>
    <t xml:space="preserve">   Gastos de Operación</t>
  </si>
  <si>
    <t xml:space="preserve">      Instituto Nacional de Estadística y Geografía</t>
  </si>
  <si>
    <t xml:space="preserve">      A los Sectores Social y Privado</t>
  </si>
  <si>
    <t xml:space="preserve">      A las Entidades Federativas y Municipios</t>
  </si>
  <si>
    <t>Gasto Corriente</t>
  </si>
  <si>
    <t>Servicios Personales</t>
  </si>
  <si>
    <t>Instituto Nacional de Estadística y Geografía</t>
  </si>
  <si>
    <t xml:space="preserve">Dependencias </t>
  </si>
  <si>
    <t>Aportaciones Federales</t>
  </si>
  <si>
    <t>Subsidios</t>
  </si>
  <si>
    <t>Inversión Física</t>
  </si>
  <si>
    <t>Administración Pública Federal</t>
  </si>
  <si>
    <t>A los Sectores Social y Privado</t>
  </si>
  <si>
    <t>A las Entidades Federativas y Municipios</t>
  </si>
  <si>
    <t>Inversión Financiera</t>
  </si>
  <si>
    <t xml:space="preserve">Instituto Nacional de Estadística y Geografía  </t>
  </si>
  <si>
    <t>Poderes y Entes Autónomos</t>
  </si>
  <si>
    <t>Gasto de Operación y Administrativo</t>
  </si>
  <si>
    <t>Medidas Supervenientes</t>
  </si>
  <si>
    <t>Gasto de Operación</t>
  </si>
  <si>
    <t>Aportaciones a Fideicomisos y Mandatos</t>
  </si>
  <si>
    <t xml:space="preserve">Inversión </t>
  </si>
  <si>
    <t xml:space="preserve">1/ Presupuesto aprobado. </t>
  </si>
  <si>
    <t xml:space="preserve">2/ La suma de los parciales puede no coincidir con los totales debido al redondeo de las cifras. </t>
  </si>
  <si>
    <t>(Concluye)</t>
  </si>
  <si>
    <t>Pensiones y Jubilaciones</t>
  </si>
  <si>
    <t>Tribunal Federal de Justicia Fiscal y Administrativa</t>
  </si>
  <si>
    <t xml:space="preserve">Nota: Las cifras reportadas hasta 2010, se integran con base en el Clasificador por Objeto del Gasto de la Administración Pública Federal (COG) vigente hasta dicho año. A partir de 2011,   </t>
  </si>
  <si>
    <t xml:space="preserve">          se considera el COG publicado el 28 de diciembre de 2010 y sus respectivas modificaciones.</t>
  </si>
  <si>
    <t>Gasto programable del sector público presupuestario en clasificación económica</t>
  </si>
  <si>
    <t>Instituto Nacional para la Evaluación de la</t>
  </si>
  <si>
    <t>3/ A partir de 2013, se convierte en órgano autónomo de acuerdo con las reformas constitucionales del 26 de febrero y 11 de junio.</t>
  </si>
  <si>
    <t xml:space="preserve">Instituto Nacional de Transparencia, Acceso a la </t>
  </si>
  <si>
    <t>rativas y Municipios.</t>
  </si>
  <si>
    <t>6/ Incluye los recursos del Ramo 25 Previsiones y Aportaciones para los Sistemas de Educación Básica, Normal, Tecnológica y de Adultos y 33 Aportaciones Federales para Entidades Fede-</t>
  </si>
  <si>
    <t xml:space="preserve">4/ A partir de 2014, el Instituto Federal de Acceso a la Información y Protección de Datos se estableció como órgano autónomo de acuerdo a las reformas constitucionales del 7 de febre- </t>
  </si>
  <si>
    <t xml:space="preserve">     ro de 2014. Con la entrada en vigor de la Ley General de Transparencia y Acceso a la Información Pública (DOF del 4 de mayo de 2015), cambia su nombre por el del Instituto Nacional </t>
  </si>
  <si>
    <t xml:space="preserve">     de Transparencia, Acceso a la Información y Protección de Datos Personales (INAI).</t>
  </si>
  <si>
    <t>Fuente: De 2009 a 2015, Cuenta de la Hacienda Pública Federal. Para 2016, Presupuesto de Egresos de la Federación.</t>
  </si>
  <si>
    <t>5/ A partir de 2015 considera las empresas productivas del Estado, derivados de la expedición de las nuevas leyes de Petróleos Mexicanos y de la Comisión Federal de Electricidad.</t>
  </si>
  <si>
    <r>
      <t xml:space="preserve">2016 </t>
    </r>
    <r>
      <rPr>
        <vertAlign val="superscript"/>
        <sz val="6"/>
        <rFont val="Soberana Sans Light"/>
        <family val="3"/>
      </rPr>
      <t>1/</t>
    </r>
  </si>
  <si>
    <r>
      <t xml:space="preserve">   Educación </t>
    </r>
    <r>
      <rPr>
        <vertAlign val="superscript"/>
        <sz val="5.5"/>
        <rFont val="Soberana Sans Light"/>
        <family val="3"/>
      </rPr>
      <t>3/</t>
    </r>
  </si>
  <si>
    <r>
      <t>Total</t>
    </r>
    <r>
      <rPr>
        <b/>
        <vertAlign val="superscript"/>
        <sz val="5.5"/>
        <rFont val="Soberana Sans Light"/>
        <family val="3"/>
      </rPr>
      <t>2/</t>
    </r>
  </si>
  <si>
    <r>
      <t>Comisión Federal de Competencia Económica</t>
    </r>
    <r>
      <rPr>
        <vertAlign val="superscript"/>
        <sz val="5.5"/>
        <rFont val="Soberana Sans Light"/>
        <family val="3"/>
      </rPr>
      <t>3/</t>
    </r>
  </si>
  <si>
    <r>
      <t xml:space="preserve">   Educación</t>
    </r>
    <r>
      <rPr>
        <vertAlign val="superscript"/>
        <sz val="5.5"/>
        <rFont val="Soberana Sans Light"/>
        <family val="3"/>
      </rPr>
      <t>3/</t>
    </r>
  </si>
  <si>
    <r>
      <t>Entidades de Control Directo</t>
    </r>
    <r>
      <rPr>
        <vertAlign val="superscript"/>
        <sz val="5.5"/>
        <rFont val="Soberana Sans Light"/>
        <family val="3"/>
      </rPr>
      <t>5/</t>
    </r>
  </si>
  <si>
    <r>
      <t>Aportaciones Federales</t>
    </r>
    <r>
      <rPr>
        <vertAlign val="superscript"/>
        <sz val="5.5"/>
        <rFont val="Soberana Sans Light"/>
        <family val="3"/>
      </rPr>
      <t>6/</t>
    </r>
  </si>
  <si>
    <r>
      <t>Instituto Federal de Telecomunicaciones</t>
    </r>
    <r>
      <rPr>
        <vertAlign val="superscript"/>
        <sz val="5.5"/>
        <rFont val="Soberana Sans Light"/>
        <family val="3"/>
      </rPr>
      <t>3/</t>
    </r>
  </si>
  <si>
    <r>
      <t xml:space="preserve">  Información y Protección de Datos Personales</t>
    </r>
    <r>
      <rPr>
        <vertAlign val="superscript"/>
        <sz val="5.5"/>
        <rFont val="Soberana Sans Light"/>
        <family val="3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</si>
</sst>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[$€-2]* #,##0.00_-;\-[$€-2]* #,##0.00_-;_-[$€-2]* &quot;-&quot;??_-"/>
    <numFmt numFmtId="166" formatCode="#,##0.0__\ ;\-0.0\ "/>
    <numFmt numFmtId="167" formatCode="#,##0.0;\-0.0\ "/>
  </numFmts>
  <fonts count="18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  <font>
      <b/>
      <sz val="5"/>
      <name val="Soberana Sans Light"/>
      <family val="3"/>
    </font>
    <font>
      <sz val="8"/>
      <name val="Soberana Sans Light"/>
      <family val="3"/>
    </font>
    <font>
      <b/>
      <sz val="8"/>
      <color theme="4" tint="-0.499984740745262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2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quotePrefix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/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164" fontId="9" fillId="0" borderId="0" xfId="3" applyFont="1" applyFill="1" applyAlignment="1">
      <alignment vertical="center"/>
    </xf>
    <xf numFmtId="0" fontId="9" fillId="0" borderId="0" xfId="0" quotePrefix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3" applyFont="1" applyFill="1" applyAlignment="1">
      <alignment horizontal="left" vertical="center"/>
    </xf>
    <xf numFmtId="0" fontId="11" fillId="0" borderId="0" xfId="2" applyNumberFormat="1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/>
    <xf numFmtId="0" fontId="9" fillId="4" borderId="0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Alignment="1">
      <alignment horizontal="center"/>
    </xf>
    <xf numFmtId="0" fontId="13" fillId="0" borderId="0" xfId="0" applyFont="1"/>
    <xf numFmtId="166" fontId="10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167" fontId="12" fillId="0" borderId="10" xfId="0" applyNumberFormat="1" applyFont="1" applyFill="1" applyBorder="1" applyAlignment="1">
      <alignment vertical="center"/>
    </xf>
    <xf numFmtId="167" fontId="10" fillId="0" borderId="10" xfId="0" applyNumberFormat="1" applyFont="1" applyFill="1" applyBorder="1" applyAlignment="1">
      <alignment vertical="center"/>
    </xf>
    <xf numFmtId="167" fontId="10" fillId="0" borderId="6" xfId="0" applyNumberFormat="1" applyFont="1" applyFill="1" applyBorder="1" applyAlignment="1">
      <alignment vertical="center"/>
    </xf>
    <xf numFmtId="167" fontId="12" fillId="0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</cellXfs>
  <cellStyles count="4">
    <cellStyle name="Euro" xfId="1"/>
    <cellStyle name="Normal" xfId="0" builtinId="0"/>
    <cellStyle name="Normal 2" xfId="2"/>
    <cellStyle name="Normal_pag200" xfId="3"/>
  </cellStyles>
  <dxfs count="0"/>
  <tableStyles count="0" defaultTableStyle="TableStyleMedium9" defaultPivotStyle="PivotStyleLight16"/>
  <colors>
    <mruColors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543326</xdr:colOff>
      <xdr:row>2</xdr:row>
      <xdr:rowOff>32466</xdr:rowOff>
    </xdr:from>
    <xdr:to>
      <xdr:col>15</xdr:col>
      <xdr:colOff>831759</xdr:colOff>
      <xdr:row>2</xdr:row>
      <xdr:rowOff>221357</xdr:rowOff>
    </xdr:to>
    <xdr:sp macro="" textlink="">
      <xdr:nvSpPr>
        <xdr:cNvPr id="2" name="1 CuadroTexto"/>
        <xdr:cNvSpPr txBox="1"/>
      </xdr:nvSpPr>
      <xdr:spPr>
        <a:xfrm>
          <a:off x="5905901" y="1080216"/>
          <a:ext cx="288433" cy="188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tabSelected="1" zoomScale="190" zoomScaleNormal="190" workbookViewId="0">
      <selection activeCell="P4" sqref="P4:Q55"/>
    </sheetView>
  </sheetViews>
  <sheetFormatPr baseColWidth="10" defaultRowHeight="12.75" x14ac:dyDescent="0.2"/>
  <cols>
    <col min="1" max="8" width="0.5703125" style="2" customWidth="1"/>
    <col min="9" max="9" width="21.7109375" style="2" customWidth="1"/>
    <col min="10" max="17" width="7.28515625" style="2" customWidth="1"/>
    <col min="18" max="18" width="17.42578125" style="1" customWidth="1"/>
    <col min="19" max="19" width="9.42578125" style="1" customWidth="1"/>
    <col min="20" max="16384" width="11.42578125" style="1"/>
  </cols>
  <sheetData>
    <row r="1" spans="1:19" ht="14.25" customHeight="1" x14ac:dyDescent="0.2">
      <c r="A1" s="46" t="s">
        <v>34</v>
      </c>
      <c r="B1" s="46"/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  <c r="N1" s="47"/>
      <c r="O1" s="47"/>
      <c r="P1" s="9"/>
      <c r="Q1" s="9"/>
    </row>
    <row r="2" spans="1:19" ht="9.75" customHeight="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7"/>
      <c r="K2" s="7"/>
      <c r="L2" s="7"/>
      <c r="M2" s="7"/>
      <c r="N2" s="7"/>
      <c r="O2" s="7"/>
      <c r="Q2" s="29" t="s">
        <v>29</v>
      </c>
    </row>
    <row r="3" spans="1:19" s="3" customFormat="1" ht="22.5" customHeight="1" x14ac:dyDescent="0.15">
      <c r="A3" s="55" t="s">
        <v>1</v>
      </c>
      <c r="B3" s="56"/>
      <c r="C3" s="56"/>
      <c r="D3" s="56"/>
      <c r="E3" s="56"/>
      <c r="F3" s="56"/>
      <c r="G3" s="56"/>
      <c r="H3" s="56"/>
      <c r="I3" s="57"/>
      <c r="J3" s="11">
        <v>2009</v>
      </c>
      <c r="K3" s="11">
        <v>2010</v>
      </c>
      <c r="L3" s="11">
        <v>2011</v>
      </c>
      <c r="M3" s="12">
        <v>2012</v>
      </c>
      <c r="N3" s="11">
        <v>2013</v>
      </c>
      <c r="O3" s="11">
        <v>2014</v>
      </c>
      <c r="P3" s="11">
        <v>2015</v>
      </c>
      <c r="Q3" s="11" t="s">
        <v>45</v>
      </c>
    </row>
    <row r="4" spans="1:19" s="4" customFormat="1" ht="11.25" customHeight="1" x14ac:dyDescent="0.25">
      <c r="A4" s="30" t="s">
        <v>47</v>
      </c>
      <c r="B4" s="31"/>
      <c r="C4" s="31"/>
      <c r="D4" s="31"/>
      <c r="E4" s="31"/>
      <c r="F4" s="31"/>
      <c r="G4" s="31"/>
      <c r="H4" s="31"/>
      <c r="I4" s="32"/>
      <c r="J4" s="51">
        <f>SUM(J5,J39)</f>
        <v>2459609.7999999998</v>
      </c>
      <c r="K4" s="51">
        <f>SUM(K5,K39)+0.2</f>
        <v>2640625.2000000007</v>
      </c>
      <c r="L4" s="51">
        <f t="shared" ref="L4:Q4" si="0">SUM(L5,L39)</f>
        <v>2884915.8</v>
      </c>
      <c r="M4" s="51">
        <f t="shared" si="0"/>
        <v>3122058.3</v>
      </c>
      <c r="N4" s="51">
        <f t="shared" si="0"/>
        <v>3343528.7</v>
      </c>
      <c r="O4" s="51">
        <f t="shared" si="0"/>
        <v>3612054.5999999996</v>
      </c>
      <c r="P4" s="51">
        <f t="shared" si="0"/>
        <v>3853981.9462708593</v>
      </c>
      <c r="Q4" s="51">
        <f t="shared" si="0"/>
        <v>3606705.6454419997</v>
      </c>
      <c r="R4" s="3"/>
      <c r="S4" s="3"/>
    </row>
    <row r="5" spans="1:19" s="4" customFormat="1" ht="7.5" customHeight="1" x14ac:dyDescent="0.25">
      <c r="A5" s="30"/>
      <c r="B5" s="31" t="s">
        <v>9</v>
      </c>
      <c r="C5" s="31"/>
      <c r="D5" s="31"/>
      <c r="E5" s="31"/>
      <c r="F5" s="31"/>
      <c r="G5" s="31"/>
      <c r="H5" s="31"/>
      <c r="I5" s="32"/>
      <c r="J5" s="51">
        <f>SUM(J6,J20,J21,J22)</f>
        <v>1845978</v>
      </c>
      <c r="K5" s="51">
        <f>SUM(K6,K20,K21,K22)-0.1</f>
        <v>1973276.4000000004</v>
      </c>
      <c r="L5" s="51">
        <v>2174072.2999999998</v>
      </c>
      <c r="M5" s="51">
        <f>SUM(M6,M20,M21,M22)</f>
        <v>2374473.0999999996</v>
      </c>
      <c r="N5" s="51">
        <f>SUM(N6,N20,N21,N22)</f>
        <v>2461564</v>
      </c>
      <c r="O5" s="51">
        <f>SUM(O6,O20,O21,O22)-0.1</f>
        <v>2711961.8</v>
      </c>
      <c r="P5" s="51">
        <f>SUM(P6,P20,P21,P22)</f>
        <v>2905208.0117940996</v>
      </c>
      <c r="Q5" s="51">
        <f>SUM(Q6,Q20,Q21,Q22)</f>
        <v>2867836.8537399997</v>
      </c>
      <c r="R5" s="3"/>
      <c r="S5" s="3"/>
    </row>
    <row r="6" spans="1:19" s="4" customFormat="1" ht="8.25" customHeight="1" x14ac:dyDescent="0.25">
      <c r="A6" s="30"/>
      <c r="B6" s="31"/>
      <c r="C6" s="31" t="s">
        <v>10</v>
      </c>
      <c r="D6" s="31"/>
      <c r="E6" s="31"/>
      <c r="F6" s="31"/>
      <c r="G6" s="31"/>
      <c r="H6" s="31"/>
      <c r="I6" s="32"/>
      <c r="J6" s="51">
        <f>SUM(J7,J8,J9,J10,J12,J13,J16,J19)</f>
        <v>765734.5</v>
      </c>
      <c r="K6" s="51">
        <f>SUM(K7,K8,K9,K10,K12,K13,K16,K19)+0.1</f>
        <v>801163.50000000012</v>
      </c>
      <c r="L6" s="51">
        <f>SUM(L7,L8,L9,L10,L12,L13,L16,L19)+0.1</f>
        <v>861771.9</v>
      </c>
      <c r="M6" s="51">
        <f>SUM(M7,M8,M9,M10,M12,M13,M16,M19)</f>
        <v>926008.5</v>
      </c>
      <c r="N6" s="51">
        <f>SUM(N7,N8,N9,N10,N12,N13,N15,N16,N19)</f>
        <v>966588.79999999993</v>
      </c>
      <c r="O6" s="51">
        <f>SUM(O7,O8,O9,O10,O12,O13,O15,O16,O19)</f>
        <v>1024533.2999999999</v>
      </c>
      <c r="P6" s="51">
        <f>SUM(P7,P8,P9,P10,P12,P13,P15,P16,P19)</f>
        <v>1080284.4087838596</v>
      </c>
      <c r="Q6" s="51">
        <f>SUM(Q7,Q8,Q9,Q10,Q12,Q13,Q15,Q16,Q19)</f>
        <v>1124634.900347</v>
      </c>
      <c r="R6" s="3"/>
      <c r="S6" s="3"/>
    </row>
    <row r="7" spans="1:19" ht="7.5" customHeight="1" x14ac:dyDescent="0.2">
      <c r="A7" s="33" t="s">
        <v>2</v>
      </c>
      <c r="B7" s="34"/>
      <c r="C7" s="34"/>
      <c r="D7" s="34" t="s">
        <v>21</v>
      </c>
      <c r="E7" s="34"/>
      <c r="F7" s="34"/>
      <c r="G7" s="34"/>
      <c r="H7" s="34"/>
      <c r="I7" s="35"/>
      <c r="J7" s="52">
        <v>37181</v>
      </c>
      <c r="K7" s="52">
        <v>37686.199999999997</v>
      </c>
      <c r="L7" s="52">
        <v>41153.599999999999</v>
      </c>
      <c r="M7" s="52">
        <v>46636.800000000003</v>
      </c>
      <c r="N7" s="52">
        <v>47419.4</v>
      </c>
      <c r="O7" s="52">
        <v>54029.2</v>
      </c>
      <c r="P7" s="52">
        <v>59238.36027254993</v>
      </c>
      <c r="Q7" s="52">
        <v>66576.408446000001</v>
      </c>
      <c r="R7" s="3"/>
      <c r="S7" s="3"/>
    </row>
    <row r="8" spans="1:19" ht="7.5" customHeight="1" x14ac:dyDescent="0.2">
      <c r="A8" s="33" t="s">
        <v>6</v>
      </c>
      <c r="B8" s="34"/>
      <c r="C8" s="34"/>
      <c r="D8" s="34" t="s">
        <v>20</v>
      </c>
      <c r="E8" s="34"/>
      <c r="F8" s="34"/>
      <c r="G8" s="34"/>
      <c r="H8" s="34"/>
      <c r="I8" s="35"/>
      <c r="J8" s="52">
        <v>3828.7</v>
      </c>
      <c r="K8" s="52">
        <v>6188.6</v>
      </c>
      <c r="L8" s="52">
        <v>3305.3</v>
      </c>
      <c r="M8" s="52">
        <v>3823.9</v>
      </c>
      <c r="N8" s="52">
        <v>4403.1000000000004</v>
      </c>
      <c r="O8" s="52">
        <v>6135.9</v>
      </c>
      <c r="P8" s="52">
        <v>6021.7969262799988</v>
      </c>
      <c r="Q8" s="52">
        <v>5699.3516609999997</v>
      </c>
      <c r="R8" s="3"/>
      <c r="S8" s="3"/>
    </row>
    <row r="9" spans="1:19" ht="7.5" customHeight="1" x14ac:dyDescent="0.2">
      <c r="A9" s="33"/>
      <c r="B9" s="43"/>
      <c r="C9" s="43"/>
      <c r="D9" s="43" t="s">
        <v>31</v>
      </c>
      <c r="E9" s="43"/>
      <c r="F9" s="43"/>
      <c r="G9" s="43"/>
      <c r="H9" s="43"/>
      <c r="I9" s="44"/>
      <c r="J9" s="52">
        <v>1092.8</v>
      </c>
      <c r="K9" s="52">
        <v>1213.5999999999999</v>
      </c>
      <c r="L9" s="52">
        <v>1337.5</v>
      </c>
      <c r="M9" s="52">
        <v>1489.2</v>
      </c>
      <c r="N9" s="52">
        <v>1563.4</v>
      </c>
      <c r="O9" s="52">
        <v>1819</v>
      </c>
      <c r="P9" s="52">
        <v>2042.3826716000021</v>
      </c>
      <c r="Q9" s="52">
        <v>1837.895473</v>
      </c>
      <c r="R9" s="3"/>
      <c r="S9" s="3"/>
    </row>
    <row r="10" spans="1:19" ht="7.5" customHeight="1" x14ac:dyDescent="0.2">
      <c r="A10" s="45"/>
      <c r="B10" s="36"/>
      <c r="C10" s="36"/>
      <c r="D10" s="36" t="s">
        <v>48</v>
      </c>
      <c r="E10" s="36"/>
      <c r="F10" s="36"/>
      <c r="G10" s="36"/>
      <c r="H10" s="36"/>
      <c r="I10" s="37"/>
      <c r="J10" s="52"/>
      <c r="K10" s="52"/>
      <c r="L10" s="52"/>
      <c r="M10" s="52">
        <v>158.5</v>
      </c>
      <c r="N10" s="52">
        <v>167.5</v>
      </c>
      <c r="O10" s="52">
        <v>223.8</v>
      </c>
      <c r="P10" s="52">
        <v>321.64441555999986</v>
      </c>
      <c r="Q10" s="52">
        <v>365.50037900000001</v>
      </c>
    </row>
    <row r="11" spans="1:19" ht="7.5" customHeight="1" x14ac:dyDescent="0.2">
      <c r="A11" s="45"/>
      <c r="B11" s="36"/>
      <c r="C11" s="36"/>
      <c r="D11" s="36" t="s">
        <v>35</v>
      </c>
      <c r="E11" s="36"/>
      <c r="F11" s="36"/>
      <c r="G11" s="36"/>
      <c r="H11" s="36"/>
      <c r="I11" s="37"/>
      <c r="J11" s="52"/>
      <c r="K11" s="52"/>
      <c r="L11" s="52"/>
      <c r="M11" s="52"/>
      <c r="N11" s="52"/>
      <c r="O11" s="52"/>
      <c r="P11" s="52"/>
      <c r="Q11" s="52"/>
    </row>
    <row r="12" spans="1:19" ht="7.5" customHeight="1" x14ac:dyDescent="0.2">
      <c r="A12" s="45"/>
      <c r="B12" s="36"/>
      <c r="C12" s="36"/>
      <c r="D12" s="36" t="s">
        <v>49</v>
      </c>
      <c r="E12" s="36"/>
      <c r="F12" s="36"/>
      <c r="G12" s="36"/>
      <c r="H12" s="36"/>
      <c r="I12" s="37"/>
      <c r="J12" s="52"/>
      <c r="K12" s="52"/>
      <c r="L12" s="52"/>
      <c r="M12" s="52">
        <v>72.5</v>
      </c>
      <c r="N12" s="52">
        <v>85.1</v>
      </c>
      <c r="O12" s="52">
        <v>238.1</v>
      </c>
      <c r="P12" s="52">
        <v>420.18921513000004</v>
      </c>
      <c r="Q12" s="52">
        <v>525.72470699999997</v>
      </c>
      <c r="R12" s="8"/>
      <c r="S12" s="8"/>
    </row>
    <row r="13" spans="1:19" ht="7.5" customHeight="1" x14ac:dyDescent="0.2">
      <c r="A13" s="45"/>
      <c r="B13" s="36"/>
      <c r="C13" s="36"/>
      <c r="D13" s="36" t="s">
        <v>52</v>
      </c>
      <c r="E13" s="36"/>
      <c r="F13" s="36"/>
      <c r="G13" s="36"/>
      <c r="H13" s="36"/>
      <c r="I13" s="37"/>
      <c r="J13" s="52"/>
      <c r="K13" s="52"/>
      <c r="L13" s="52"/>
      <c r="M13" s="52">
        <v>287.7</v>
      </c>
      <c r="N13" s="52">
        <v>294.2</v>
      </c>
      <c r="O13" s="52">
        <v>524.5</v>
      </c>
      <c r="P13" s="52">
        <v>773.35305898000001</v>
      </c>
      <c r="Q13" s="52">
        <v>871.93003399999998</v>
      </c>
      <c r="R13" s="40"/>
      <c r="S13" s="8"/>
    </row>
    <row r="14" spans="1:19" ht="7.5" customHeight="1" x14ac:dyDescent="0.2">
      <c r="A14" s="45"/>
      <c r="B14" s="36"/>
      <c r="C14" s="36"/>
      <c r="D14" s="36" t="s">
        <v>37</v>
      </c>
      <c r="E14" s="36"/>
      <c r="F14" s="36"/>
      <c r="G14" s="36"/>
      <c r="H14" s="36"/>
      <c r="I14" s="37"/>
      <c r="J14" s="52"/>
      <c r="K14" s="52"/>
      <c r="L14" s="52"/>
      <c r="M14" s="52"/>
      <c r="N14" s="52"/>
      <c r="O14" s="52"/>
      <c r="P14" s="52"/>
      <c r="Q14" s="52"/>
      <c r="R14" s="40"/>
      <c r="S14" s="8"/>
    </row>
    <row r="15" spans="1:19" ht="7.5" customHeight="1" x14ac:dyDescent="0.2">
      <c r="A15" s="45"/>
      <c r="B15" s="36"/>
      <c r="C15" s="36"/>
      <c r="D15" s="36" t="s">
        <v>53</v>
      </c>
      <c r="E15" s="36"/>
      <c r="F15" s="36"/>
      <c r="G15" s="36"/>
      <c r="H15" s="36"/>
      <c r="I15" s="37"/>
      <c r="J15" s="52"/>
      <c r="K15" s="52"/>
      <c r="L15" s="52"/>
      <c r="M15" s="52"/>
      <c r="N15" s="52">
        <v>267</v>
      </c>
      <c r="O15" s="52">
        <v>321.5</v>
      </c>
      <c r="P15" s="52">
        <v>477.68287506000024</v>
      </c>
      <c r="Q15" s="52">
        <v>638.28122900000005</v>
      </c>
      <c r="R15" s="40"/>
      <c r="S15" s="8"/>
    </row>
    <row r="16" spans="1:19" ht="7.5" customHeight="1" x14ac:dyDescent="0.2">
      <c r="A16" s="45"/>
      <c r="B16" s="36"/>
      <c r="C16" s="36"/>
      <c r="D16" s="36" t="s">
        <v>16</v>
      </c>
      <c r="E16" s="36"/>
      <c r="F16" s="36"/>
      <c r="G16" s="36"/>
      <c r="H16" s="37"/>
      <c r="I16" s="37"/>
      <c r="J16" s="52">
        <f>SUM(J17,J18)</f>
        <v>439195</v>
      </c>
      <c r="K16" s="52">
        <f>SUM(K17,K18)-0.1</f>
        <v>456582.80000000005</v>
      </c>
      <c r="L16" s="52">
        <v>499158.5</v>
      </c>
      <c r="M16" s="52">
        <v>535991.69999999995</v>
      </c>
      <c r="N16" s="52">
        <f>SUM(N17:N18)</f>
        <v>559993.5</v>
      </c>
      <c r="O16" s="52">
        <f>SUM(O17:O18)</f>
        <v>595145.69999999995</v>
      </c>
      <c r="P16" s="52">
        <f>SUM(P17:P18)</f>
        <v>621046.33925334015</v>
      </c>
      <c r="Q16" s="52">
        <f>SUM(Q17:Q18)</f>
        <v>654218.68400699995</v>
      </c>
      <c r="R16" s="40"/>
      <c r="S16" s="8"/>
    </row>
    <row r="17" spans="1:19" ht="7.5" customHeight="1" x14ac:dyDescent="0.2">
      <c r="A17" s="45"/>
      <c r="B17" s="36"/>
      <c r="C17" s="36"/>
      <c r="D17" s="36"/>
      <c r="E17" s="36" t="s">
        <v>12</v>
      </c>
      <c r="F17" s="36"/>
      <c r="G17" s="36"/>
      <c r="H17" s="36"/>
      <c r="I17" s="37"/>
      <c r="J17" s="52">
        <v>204278.3</v>
      </c>
      <c r="K17" s="52">
        <v>214764.3</v>
      </c>
      <c r="L17" s="52">
        <v>233729.8</v>
      </c>
      <c r="M17" s="52">
        <v>250807.2</v>
      </c>
      <c r="N17" s="52">
        <v>256490.3</v>
      </c>
      <c r="O17" s="52">
        <v>272849.09999999998</v>
      </c>
      <c r="P17" s="52">
        <v>290371.09845134005</v>
      </c>
      <c r="Q17" s="52">
        <v>304382.929711</v>
      </c>
      <c r="R17" s="40"/>
      <c r="S17" s="8"/>
    </row>
    <row r="18" spans="1:19" ht="7.5" customHeight="1" x14ac:dyDescent="0.2">
      <c r="A18" s="33"/>
      <c r="B18" s="34"/>
      <c r="C18" s="34"/>
      <c r="D18" s="34"/>
      <c r="E18" s="34" t="s">
        <v>50</v>
      </c>
      <c r="F18" s="34"/>
      <c r="G18" s="34"/>
      <c r="H18" s="34"/>
      <c r="I18" s="35"/>
      <c r="J18" s="52">
        <v>234916.7</v>
      </c>
      <c r="K18" s="52">
        <v>241818.6</v>
      </c>
      <c r="L18" s="52">
        <v>265428.8</v>
      </c>
      <c r="M18" s="52">
        <v>285184.5</v>
      </c>
      <c r="N18" s="52">
        <v>303503.2</v>
      </c>
      <c r="O18" s="52">
        <v>322296.59999999998</v>
      </c>
      <c r="P18" s="52">
        <v>330675.24080200004</v>
      </c>
      <c r="Q18" s="52">
        <v>349835.754296</v>
      </c>
      <c r="R18" s="40"/>
      <c r="S18" s="8"/>
    </row>
    <row r="19" spans="1:19" ht="7.5" customHeight="1" x14ac:dyDescent="0.2">
      <c r="A19" s="33"/>
      <c r="B19" s="34"/>
      <c r="C19" s="34"/>
      <c r="D19" s="34" t="s">
        <v>51</v>
      </c>
      <c r="E19" s="34"/>
      <c r="F19" s="34"/>
      <c r="G19" s="34"/>
      <c r="H19" s="34"/>
      <c r="I19" s="37"/>
      <c r="J19" s="52">
        <v>284437</v>
      </c>
      <c r="K19" s="52">
        <v>299492.2</v>
      </c>
      <c r="L19" s="52">
        <v>316816.90000000002</v>
      </c>
      <c r="M19" s="52">
        <v>337548.2</v>
      </c>
      <c r="N19" s="52">
        <v>352395.6</v>
      </c>
      <c r="O19" s="52">
        <v>366095.6</v>
      </c>
      <c r="P19" s="52">
        <v>389942.66009535943</v>
      </c>
      <c r="Q19" s="52">
        <v>393901.124411</v>
      </c>
      <c r="R19" s="40"/>
      <c r="S19" s="8"/>
    </row>
    <row r="20" spans="1:19" s="4" customFormat="1" ht="8.25" customHeight="1" x14ac:dyDescent="0.25">
      <c r="A20" s="30"/>
      <c r="B20" s="31"/>
      <c r="C20" s="38" t="s">
        <v>30</v>
      </c>
      <c r="D20" s="38"/>
      <c r="E20" s="38"/>
      <c r="F20" s="38"/>
      <c r="G20" s="38"/>
      <c r="H20" s="38"/>
      <c r="I20" s="39"/>
      <c r="J20" s="51">
        <v>289124.5</v>
      </c>
      <c r="K20" s="51">
        <v>339552.4</v>
      </c>
      <c r="L20" s="51">
        <v>388316.9</v>
      </c>
      <c r="M20" s="51">
        <v>429237.4</v>
      </c>
      <c r="N20" s="51">
        <v>465699.4</v>
      </c>
      <c r="O20" s="51">
        <v>525946.4</v>
      </c>
      <c r="P20" s="51">
        <v>588886.80195481004</v>
      </c>
      <c r="Q20" s="51">
        <v>611261.08432100003</v>
      </c>
      <c r="R20" s="41"/>
      <c r="S20" s="42"/>
    </row>
    <row r="21" spans="1:19" s="4" customFormat="1" ht="8.25" customHeight="1" x14ac:dyDescent="0.25">
      <c r="A21" s="30" t="s">
        <v>4</v>
      </c>
      <c r="B21" s="31"/>
      <c r="C21" s="31" t="s">
        <v>14</v>
      </c>
      <c r="D21" s="31"/>
      <c r="E21" s="31"/>
      <c r="F21" s="31"/>
      <c r="G21" s="31"/>
      <c r="H21" s="31"/>
      <c r="I21" s="32"/>
      <c r="J21" s="51">
        <v>273055.40000000002</v>
      </c>
      <c r="K21" s="51">
        <v>299832.90000000002</v>
      </c>
      <c r="L21" s="51">
        <v>348516.2</v>
      </c>
      <c r="M21" s="51">
        <v>372986.9</v>
      </c>
      <c r="N21" s="51">
        <v>411308.2</v>
      </c>
      <c r="O21" s="51">
        <v>490223.2</v>
      </c>
      <c r="P21" s="51">
        <v>502042.0130313799</v>
      </c>
      <c r="Q21" s="51">
        <v>496688.92493199999</v>
      </c>
      <c r="R21" s="41"/>
      <c r="S21" s="42"/>
    </row>
    <row r="22" spans="1:19" s="4" customFormat="1" ht="8.25" customHeight="1" x14ac:dyDescent="0.25">
      <c r="A22" s="30" t="s">
        <v>5</v>
      </c>
      <c r="B22" s="31"/>
      <c r="C22" s="31" t="s">
        <v>24</v>
      </c>
      <c r="D22" s="31"/>
      <c r="E22" s="31"/>
      <c r="F22" s="31"/>
      <c r="G22" s="31"/>
      <c r="H22" s="31"/>
      <c r="I22" s="32"/>
      <c r="J22" s="51">
        <f>SUM(J23,J24,J25,J32,J38)</f>
        <v>518063.60000000003</v>
      </c>
      <c r="K22" s="51">
        <f>SUM(K23,K24,K25,K32,K38)</f>
        <v>532727.70000000007</v>
      </c>
      <c r="L22" s="51">
        <f>SUM(L23,L24,L25,L32,L38)</f>
        <v>575467.4</v>
      </c>
      <c r="M22" s="51">
        <v>646240.30000000005</v>
      </c>
      <c r="N22" s="51">
        <f>SUM(N23:N32,N38)+0.1</f>
        <v>617967.6</v>
      </c>
      <c r="O22" s="51">
        <f>SUM(O23:O32,O38)</f>
        <v>671259.00000000012</v>
      </c>
      <c r="P22" s="51">
        <f>SUM(P23:P32,P38)</f>
        <v>733994.78802404995</v>
      </c>
      <c r="Q22" s="51">
        <f>SUM(Q23:Q32,Q38)</f>
        <v>635251.94413999992</v>
      </c>
      <c r="R22" s="41"/>
      <c r="S22" s="42"/>
    </row>
    <row r="23" spans="1:19" ht="7.5" customHeight="1" x14ac:dyDescent="0.2">
      <c r="A23" s="33" t="s">
        <v>2</v>
      </c>
      <c r="B23" s="34"/>
      <c r="C23" s="34"/>
      <c r="D23" s="34" t="s">
        <v>21</v>
      </c>
      <c r="E23" s="34"/>
      <c r="F23" s="34"/>
      <c r="G23" s="34"/>
      <c r="H23" s="34"/>
      <c r="I23" s="35"/>
      <c r="J23" s="52">
        <v>13404</v>
      </c>
      <c r="K23" s="52">
        <v>11664</v>
      </c>
      <c r="L23" s="52">
        <v>13309.2</v>
      </c>
      <c r="M23" s="52">
        <v>17870.3</v>
      </c>
      <c r="N23" s="52">
        <v>14923.7</v>
      </c>
      <c r="O23" s="52">
        <v>15369.4</v>
      </c>
      <c r="P23" s="52">
        <v>19820.512150099985</v>
      </c>
      <c r="Q23" s="52">
        <v>19865.622713000001</v>
      </c>
      <c r="R23" s="40"/>
      <c r="S23" s="8"/>
    </row>
    <row r="24" spans="1:19" ht="7.5" customHeight="1" x14ac:dyDescent="0.2">
      <c r="A24" s="33" t="s">
        <v>6</v>
      </c>
      <c r="B24" s="34"/>
      <c r="C24" s="34"/>
      <c r="D24" s="34" t="s">
        <v>11</v>
      </c>
      <c r="E24" s="34"/>
      <c r="F24" s="34"/>
      <c r="G24" s="34"/>
      <c r="H24" s="34"/>
      <c r="I24" s="35"/>
      <c r="J24" s="52">
        <v>1407.3</v>
      </c>
      <c r="K24" s="52">
        <v>1891.2</v>
      </c>
      <c r="L24" s="52">
        <v>772.1</v>
      </c>
      <c r="M24" s="52">
        <v>1093.7</v>
      </c>
      <c r="N24" s="52">
        <v>1228.7</v>
      </c>
      <c r="O24" s="52">
        <v>1663.2</v>
      </c>
      <c r="P24" s="52">
        <v>1561.0558310600011</v>
      </c>
      <c r="Q24" s="52">
        <v>1439.4322689999999</v>
      </c>
      <c r="R24" s="40"/>
      <c r="S24" s="8"/>
    </row>
    <row r="25" spans="1:19" ht="7.5" customHeight="1" x14ac:dyDescent="0.2">
      <c r="A25" s="33"/>
      <c r="B25" s="34"/>
      <c r="C25" s="34"/>
      <c r="D25" s="36" t="s">
        <v>31</v>
      </c>
      <c r="E25" s="36"/>
      <c r="F25" s="36"/>
      <c r="G25" s="36"/>
      <c r="H25" s="36"/>
      <c r="I25" s="37"/>
      <c r="J25" s="52">
        <v>203.7</v>
      </c>
      <c r="K25" s="52">
        <v>360.2</v>
      </c>
      <c r="L25" s="52">
        <v>347.4</v>
      </c>
      <c r="M25" s="52">
        <v>400</v>
      </c>
      <c r="N25" s="52">
        <v>443.3</v>
      </c>
      <c r="O25" s="52">
        <v>391.7</v>
      </c>
      <c r="P25" s="52">
        <v>435.78568057999939</v>
      </c>
      <c r="Q25" s="52">
        <v>508.94142399999998</v>
      </c>
      <c r="R25" s="40"/>
      <c r="S25" s="8"/>
    </row>
    <row r="26" spans="1:19" ht="7.5" customHeight="1" x14ac:dyDescent="0.2">
      <c r="A26" s="33"/>
      <c r="B26" s="34"/>
      <c r="C26" s="36"/>
      <c r="D26" s="36" t="s">
        <v>48</v>
      </c>
      <c r="E26" s="36"/>
      <c r="F26" s="36"/>
      <c r="G26" s="36"/>
      <c r="H26" s="36"/>
      <c r="I26" s="37"/>
      <c r="J26" s="52"/>
      <c r="K26" s="52"/>
      <c r="L26" s="52"/>
      <c r="M26" s="52">
        <v>41.9</v>
      </c>
      <c r="N26" s="52">
        <v>47.8</v>
      </c>
      <c r="O26" s="52">
        <v>62.8</v>
      </c>
      <c r="P26" s="52">
        <v>130.00471652999997</v>
      </c>
      <c r="Q26" s="52">
        <v>105.137309</v>
      </c>
      <c r="R26" s="40"/>
      <c r="S26" s="8"/>
    </row>
    <row r="27" spans="1:19" ht="7.5" customHeight="1" x14ac:dyDescent="0.2">
      <c r="A27" s="33"/>
      <c r="B27" s="34"/>
      <c r="C27" s="36"/>
      <c r="D27" s="36" t="s">
        <v>35</v>
      </c>
      <c r="E27" s="36"/>
      <c r="F27" s="36"/>
      <c r="G27" s="36"/>
      <c r="H27" s="36"/>
      <c r="I27" s="37"/>
      <c r="J27" s="52"/>
      <c r="K27" s="52"/>
      <c r="L27" s="52"/>
      <c r="M27" s="52"/>
      <c r="N27" s="52"/>
      <c r="O27" s="52"/>
      <c r="P27" s="52"/>
      <c r="Q27" s="52"/>
      <c r="R27" s="40"/>
      <c r="S27" s="8"/>
    </row>
    <row r="28" spans="1:19" ht="7.5" customHeight="1" x14ac:dyDescent="0.2">
      <c r="A28" s="33"/>
      <c r="B28" s="34"/>
      <c r="C28" s="36"/>
      <c r="D28" s="36" t="s">
        <v>46</v>
      </c>
      <c r="E28" s="36"/>
      <c r="F28" s="36"/>
      <c r="G28" s="36"/>
      <c r="H28" s="36"/>
      <c r="I28" s="37"/>
      <c r="J28" s="52"/>
      <c r="K28" s="52"/>
      <c r="L28" s="52"/>
      <c r="M28" s="52">
        <v>106.7</v>
      </c>
      <c r="N28" s="52">
        <v>121.1</v>
      </c>
      <c r="O28" s="52">
        <v>344.9</v>
      </c>
      <c r="P28" s="52">
        <v>484.11715136999976</v>
      </c>
      <c r="Q28" s="52">
        <v>518.44470100000001</v>
      </c>
      <c r="R28" s="40"/>
      <c r="S28" s="8"/>
    </row>
    <row r="29" spans="1:19" ht="7.5" customHeight="1" x14ac:dyDescent="0.2">
      <c r="A29" s="33"/>
      <c r="B29" s="34"/>
      <c r="C29" s="36"/>
      <c r="D29" s="36" t="s">
        <v>52</v>
      </c>
      <c r="E29" s="36"/>
      <c r="F29" s="36"/>
      <c r="G29" s="36"/>
      <c r="H29" s="36"/>
      <c r="I29" s="37"/>
      <c r="J29" s="52"/>
      <c r="K29" s="52"/>
      <c r="L29" s="52"/>
      <c r="M29" s="52">
        <v>304.60000000000002</v>
      </c>
      <c r="N29" s="52">
        <v>222.1</v>
      </c>
      <c r="O29" s="52">
        <v>514.1</v>
      </c>
      <c r="P29" s="52">
        <v>942.91962589000048</v>
      </c>
      <c r="Q29" s="52">
        <v>883.92171699999994</v>
      </c>
      <c r="R29" s="40"/>
      <c r="S29" s="8"/>
    </row>
    <row r="30" spans="1:19" ht="7.5" customHeight="1" x14ac:dyDescent="0.2">
      <c r="A30" s="33"/>
      <c r="B30" s="34"/>
      <c r="C30" s="36"/>
      <c r="D30" s="36" t="s">
        <v>37</v>
      </c>
      <c r="E30" s="36"/>
      <c r="F30" s="36"/>
      <c r="G30" s="36"/>
      <c r="H30" s="36"/>
      <c r="I30" s="37"/>
      <c r="J30" s="52"/>
      <c r="K30" s="52"/>
      <c r="L30" s="52"/>
      <c r="M30" s="52"/>
      <c r="N30" s="52"/>
      <c r="O30" s="52"/>
      <c r="P30" s="52"/>
      <c r="Q30" s="52"/>
      <c r="R30" s="40"/>
      <c r="S30" s="8"/>
    </row>
    <row r="31" spans="1:19" ht="7.5" customHeight="1" x14ac:dyDescent="0.2">
      <c r="A31" s="33"/>
      <c r="B31" s="34"/>
      <c r="C31" s="36"/>
      <c r="D31" s="36" t="s">
        <v>53</v>
      </c>
      <c r="E31" s="36"/>
      <c r="F31" s="36"/>
      <c r="G31" s="36"/>
      <c r="H31" s="36"/>
      <c r="I31" s="37"/>
      <c r="J31" s="52"/>
      <c r="K31" s="52"/>
      <c r="L31" s="52"/>
      <c r="M31" s="52"/>
      <c r="N31" s="52">
        <v>162.1</v>
      </c>
      <c r="O31" s="52">
        <v>180.3</v>
      </c>
      <c r="P31" s="52">
        <v>259.24205745000006</v>
      </c>
      <c r="Q31" s="52">
        <v>236.24023600000001</v>
      </c>
      <c r="R31" s="40"/>
      <c r="S31" s="8"/>
    </row>
    <row r="32" spans="1:19" ht="7.5" customHeight="1" x14ac:dyDescent="0.2">
      <c r="A32" s="33"/>
      <c r="B32" s="34"/>
      <c r="C32" s="36"/>
      <c r="D32" s="36" t="s">
        <v>16</v>
      </c>
      <c r="E32" s="36"/>
      <c r="F32" s="36"/>
      <c r="G32" s="36"/>
      <c r="H32" s="36"/>
      <c r="I32" s="37"/>
      <c r="J32" s="52">
        <f>SUM(J33,J37)</f>
        <v>454132.7</v>
      </c>
      <c r="K32" s="52">
        <f>SUM(K33,K37)</f>
        <v>467136.80000000005</v>
      </c>
      <c r="L32" s="52">
        <f>SUM(L33,L37)</f>
        <v>501135.30000000005</v>
      </c>
      <c r="M32" s="52">
        <f>SUM(M33,M37)</f>
        <v>559416</v>
      </c>
      <c r="N32" s="52">
        <f>SUM(N33,N37)-0.1</f>
        <v>530403.1</v>
      </c>
      <c r="O32" s="52">
        <f>SUM(O33,O37)</f>
        <v>576632.80000000005</v>
      </c>
      <c r="P32" s="52">
        <f>SUM(P33,P37)</f>
        <v>611059.54584407003</v>
      </c>
      <c r="Q32" s="52">
        <f>SUM(Q33,Q37)</f>
        <v>509056.78273899993</v>
      </c>
      <c r="R32" s="40"/>
      <c r="S32" s="8"/>
    </row>
    <row r="33" spans="1:19" ht="7.5" customHeight="1" x14ac:dyDescent="0.2">
      <c r="A33" s="33"/>
      <c r="B33" s="34"/>
      <c r="C33" s="36"/>
      <c r="D33" s="36"/>
      <c r="E33" s="36" t="s">
        <v>12</v>
      </c>
      <c r="F33" s="36"/>
      <c r="G33" s="36"/>
      <c r="H33" s="36"/>
      <c r="I33" s="37"/>
      <c r="J33" s="52">
        <f>SUM(J34,J35,J36)</f>
        <v>158979.70000000001</v>
      </c>
      <c r="K33" s="52">
        <f>SUM(K34,K35,K36)</f>
        <v>152487.9</v>
      </c>
      <c r="L33" s="52">
        <f>SUM(L34,L35,L36)</f>
        <v>177611.90000000002</v>
      </c>
      <c r="M33" s="52">
        <v>191104.7</v>
      </c>
      <c r="N33" s="52">
        <v>175335.3</v>
      </c>
      <c r="O33" s="52">
        <v>224312.3</v>
      </c>
      <c r="P33" s="52">
        <f>+P34+P35+P36</f>
        <v>250587.59402406999</v>
      </c>
      <c r="Q33" s="52">
        <f>+Q34+Q35+Q36</f>
        <v>171681.37729499998</v>
      </c>
      <c r="R33" s="40"/>
      <c r="S33" s="8"/>
    </row>
    <row r="34" spans="1:19" ht="7.5" customHeight="1" x14ac:dyDescent="0.2">
      <c r="A34" s="33"/>
      <c r="B34" s="34"/>
      <c r="C34" s="36"/>
      <c r="D34" s="36"/>
      <c r="E34" s="36"/>
      <c r="F34" s="36" t="s">
        <v>22</v>
      </c>
      <c r="G34" s="36"/>
      <c r="H34" s="36"/>
      <c r="I34" s="36"/>
      <c r="J34" s="52">
        <v>119034.4</v>
      </c>
      <c r="K34" s="52">
        <v>119871.3</v>
      </c>
      <c r="L34" s="52">
        <v>139083.5</v>
      </c>
      <c r="M34" s="52">
        <v>147363.9</v>
      </c>
      <c r="N34" s="52">
        <v>143220.1</v>
      </c>
      <c r="O34" s="52"/>
      <c r="P34" s="52">
        <v>194020.36886751998</v>
      </c>
      <c r="Q34" s="52">
        <v>142008.73514099998</v>
      </c>
      <c r="R34" s="49"/>
      <c r="S34" s="8"/>
    </row>
    <row r="35" spans="1:19" ht="7.5" customHeight="1" x14ac:dyDescent="0.2">
      <c r="A35" s="33"/>
      <c r="B35" s="34"/>
      <c r="C35" s="36"/>
      <c r="D35" s="36"/>
      <c r="E35" s="36"/>
      <c r="F35" s="36" t="s">
        <v>23</v>
      </c>
      <c r="G35" s="36"/>
      <c r="H35" s="36"/>
      <c r="I35" s="36"/>
      <c r="J35" s="52">
        <v>21772.2</v>
      </c>
      <c r="K35" s="52">
        <v>3067.7</v>
      </c>
      <c r="L35" s="52">
        <v>7861.2</v>
      </c>
      <c r="M35" s="52">
        <v>3497.4</v>
      </c>
      <c r="N35" s="52">
        <v>2913.1</v>
      </c>
      <c r="O35" s="52"/>
      <c r="P35" s="52">
        <v>786.66599436000001</v>
      </c>
      <c r="Q35" s="52">
        <v>2152.1142239999999</v>
      </c>
      <c r="R35" s="40"/>
      <c r="S35" s="8"/>
    </row>
    <row r="36" spans="1:19" ht="7.5" customHeight="1" x14ac:dyDescent="0.2">
      <c r="A36" s="33"/>
      <c r="B36" s="34"/>
      <c r="C36" s="36"/>
      <c r="D36" s="36"/>
      <c r="E36" s="36"/>
      <c r="F36" s="36" t="s">
        <v>25</v>
      </c>
      <c r="G36" s="36"/>
      <c r="H36" s="36"/>
      <c r="I36" s="36"/>
      <c r="J36" s="52">
        <v>18173.099999999999</v>
      </c>
      <c r="K36" s="52">
        <v>29548.9</v>
      </c>
      <c r="L36" s="52">
        <v>30667.200000000001</v>
      </c>
      <c r="M36" s="52">
        <v>40243.4</v>
      </c>
      <c r="N36" s="52">
        <v>29202.1</v>
      </c>
      <c r="O36" s="52"/>
      <c r="P36" s="52">
        <v>55780.559162190002</v>
      </c>
      <c r="Q36" s="52">
        <v>27520.52793</v>
      </c>
      <c r="R36" s="40"/>
      <c r="S36" s="8"/>
    </row>
    <row r="37" spans="1:19" ht="7.5" customHeight="1" x14ac:dyDescent="0.2">
      <c r="A37" s="33"/>
      <c r="B37" s="34"/>
      <c r="C37" s="34"/>
      <c r="D37" s="34"/>
      <c r="E37" s="34" t="s">
        <v>50</v>
      </c>
      <c r="F37" s="34"/>
      <c r="G37" s="34"/>
      <c r="H37" s="34"/>
      <c r="I37" s="35"/>
      <c r="J37" s="52">
        <v>295153</v>
      </c>
      <c r="K37" s="52">
        <v>314648.90000000002</v>
      </c>
      <c r="L37" s="52">
        <v>323523.40000000002</v>
      </c>
      <c r="M37" s="52">
        <v>368311.3</v>
      </c>
      <c r="N37" s="52">
        <v>355067.9</v>
      </c>
      <c r="O37" s="52">
        <v>352320.5</v>
      </c>
      <c r="P37" s="52">
        <v>360471.95182000002</v>
      </c>
      <c r="Q37" s="52">
        <v>337375.40544399997</v>
      </c>
      <c r="R37" s="40"/>
      <c r="S37" s="8"/>
    </row>
    <row r="38" spans="1:19" ht="7.5" customHeight="1" x14ac:dyDescent="0.2">
      <c r="A38" s="33" t="s">
        <v>3</v>
      </c>
      <c r="B38" s="34"/>
      <c r="C38" s="34"/>
      <c r="D38" s="34" t="s">
        <v>13</v>
      </c>
      <c r="E38" s="34"/>
      <c r="F38" s="34"/>
      <c r="G38" s="34"/>
      <c r="H38" s="34"/>
      <c r="I38" s="35"/>
      <c r="J38" s="52">
        <v>48915.9</v>
      </c>
      <c r="K38" s="52">
        <v>51675.5</v>
      </c>
      <c r="L38" s="52">
        <v>59903.4</v>
      </c>
      <c r="M38" s="52">
        <v>67007.199999999997</v>
      </c>
      <c r="N38" s="52">
        <v>70415.600000000006</v>
      </c>
      <c r="O38" s="52">
        <v>76099.8</v>
      </c>
      <c r="P38" s="52">
        <v>99301.604966999992</v>
      </c>
      <c r="Q38" s="52">
        <v>102637.421032</v>
      </c>
      <c r="R38" s="40"/>
      <c r="S38" s="8"/>
    </row>
    <row r="39" spans="1:19" s="4" customFormat="1" ht="8.25" customHeight="1" x14ac:dyDescent="0.25">
      <c r="A39" s="30"/>
      <c r="B39" s="31" t="s">
        <v>26</v>
      </c>
      <c r="C39" s="31"/>
      <c r="D39" s="31"/>
      <c r="E39" s="31"/>
      <c r="F39" s="31"/>
      <c r="G39" s="31"/>
      <c r="H39" s="31"/>
      <c r="I39" s="32"/>
      <c r="J39" s="51">
        <f>SUM(J40,J52,J55)</f>
        <v>613631.79999999993</v>
      </c>
      <c r="K39" s="51">
        <f>SUM(K40,K52,K55)-0.2</f>
        <v>667348.6</v>
      </c>
      <c r="L39" s="51">
        <f>SUM(L40,L52,L55)</f>
        <v>710843.5</v>
      </c>
      <c r="M39" s="51">
        <v>747585.2</v>
      </c>
      <c r="N39" s="51">
        <f>SUM(N40,N52,N55)</f>
        <v>881964.70000000007</v>
      </c>
      <c r="O39" s="51">
        <f>SUM(O40,O52,O55)+0.1</f>
        <v>900092.79999999993</v>
      </c>
      <c r="P39" s="51">
        <f>SUM(P40,P52,P55)</f>
        <v>948773.93447675975</v>
      </c>
      <c r="Q39" s="51">
        <f>SUM(Q40,Q52,Q55)</f>
        <v>738868.79170199996</v>
      </c>
      <c r="R39" s="41"/>
      <c r="S39" s="42"/>
    </row>
    <row r="40" spans="1:19" s="4" customFormat="1" ht="8.25" customHeight="1" x14ac:dyDescent="0.25">
      <c r="A40" s="30"/>
      <c r="B40" s="31"/>
      <c r="C40" s="31" t="s">
        <v>15</v>
      </c>
      <c r="D40" s="31"/>
      <c r="E40" s="31"/>
      <c r="F40" s="31"/>
      <c r="G40" s="31"/>
      <c r="H40" s="31"/>
      <c r="I40" s="32"/>
      <c r="J40" s="51">
        <f>SUM(J41,J42,J43,J50,J51)</f>
        <v>472170.6</v>
      </c>
      <c r="K40" s="51">
        <f>SUM(K41,K42,K43,K50,K51)+0.2</f>
        <v>536894.79999999993</v>
      </c>
      <c r="L40" s="51">
        <f>SUM(L41,L42,L43,L50,L51)</f>
        <v>581864.1</v>
      </c>
      <c r="M40" s="51">
        <f>SUM(M41,M42,M43,M44,M46,M50,M51)</f>
        <v>599076.69999999995</v>
      </c>
      <c r="N40" s="51">
        <f>SUM(N41:N51)</f>
        <v>623584.4</v>
      </c>
      <c r="O40" s="51">
        <f>SUM(O41:O51)-0.2</f>
        <v>688934.20000000007</v>
      </c>
      <c r="P40" s="51">
        <f>SUM(P41:P51)</f>
        <v>680635.67786263989</v>
      </c>
      <c r="Q40" s="51">
        <f>SUM(Q41:Q51)</f>
        <v>625763.74812</v>
      </c>
      <c r="R40" s="41"/>
      <c r="S40" s="42"/>
    </row>
    <row r="41" spans="1:19" ht="7.5" customHeight="1" x14ac:dyDescent="0.2">
      <c r="A41" s="33"/>
      <c r="B41" s="34"/>
      <c r="C41" s="34"/>
      <c r="D41" s="34" t="s">
        <v>21</v>
      </c>
      <c r="E41" s="34"/>
      <c r="F41" s="34"/>
      <c r="G41" s="34"/>
      <c r="H41" s="34"/>
      <c r="I41" s="35"/>
      <c r="J41" s="52">
        <v>2181.5</v>
      </c>
      <c r="K41" s="52">
        <v>2890.5</v>
      </c>
      <c r="L41" s="52">
        <v>3891</v>
      </c>
      <c r="M41" s="52">
        <v>2471.9</v>
      </c>
      <c r="N41" s="52">
        <v>3032</v>
      </c>
      <c r="O41" s="52">
        <v>3416</v>
      </c>
      <c r="P41" s="52">
        <v>1297.1194789599999</v>
      </c>
      <c r="Q41" s="52">
        <v>4001.3645580000002</v>
      </c>
      <c r="R41" s="40"/>
      <c r="S41" s="8"/>
    </row>
    <row r="42" spans="1:19" ht="7.5" customHeight="1" x14ac:dyDescent="0.2">
      <c r="A42" s="33"/>
      <c r="B42" s="34"/>
      <c r="C42" s="34"/>
      <c r="D42" s="34" t="s">
        <v>11</v>
      </c>
      <c r="E42" s="34"/>
      <c r="F42" s="34"/>
      <c r="G42" s="34"/>
      <c r="H42" s="34"/>
      <c r="I42" s="35"/>
      <c r="J42" s="52">
        <v>596.20000000000005</v>
      </c>
      <c r="K42" s="52">
        <v>89.5</v>
      </c>
      <c r="L42" s="52">
        <v>80.2</v>
      </c>
      <c r="M42" s="52">
        <v>107.2</v>
      </c>
      <c r="N42" s="52">
        <v>292.3</v>
      </c>
      <c r="O42" s="52">
        <v>122.7</v>
      </c>
      <c r="P42" s="52">
        <v>430.98186371999998</v>
      </c>
      <c r="Q42" s="52">
        <v>313.20093200000002</v>
      </c>
      <c r="R42" s="40"/>
      <c r="S42" s="8"/>
    </row>
    <row r="43" spans="1:19" ht="7.5" customHeight="1" x14ac:dyDescent="0.2">
      <c r="A43" s="33"/>
      <c r="B43" s="34"/>
      <c r="C43" s="34"/>
      <c r="D43" s="36" t="s">
        <v>31</v>
      </c>
      <c r="E43" s="36"/>
      <c r="F43" s="36"/>
      <c r="G43" s="36"/>
      <c r="H43" s="36"/>
      <c r="I43" s="37"/>
      <c r="J43" s="52">
        <v>96.9</v>
      </c>
      <c r="K43" s="52">
        <v>75.8</v>
      </c>
      <c r="L43" s="52">
        <v>136.80000000000001</v>
      </c>
      <c r="M43" s="52">
        <v>161.9</v>
      </c>
      <c r="N43" s="52">
        <v>108.2</v>
      </c>
      <c r="O43" s="52">
        <v>58</v>
      </c>
      <c r="P43" s="52">
        <v>22.418112389999994</v>
      </c>
      <c r="Q43" s="52">
        <v>42.541387</v>
      </c>
      <c r="R43" s="40"/>
      <c r="S43" s="8"/>
    </row>
    <row r="44" spans="1:19" ht="7.5" customHeight="1" x14ac:dyDescent="0.2">
      <c r="A44" s="33"/>
      <c r="B44" s="34"/>
      <c r="C44" s="36"/>
      <c r="D44" s="36" t="s">
        <v>48</v>
      </c>
      <c r="E44" s="36"/>
      <c r="F44" s="36"/>
      <c r="G44" s="36"/>
      <c r="H44" s="36"/>
      <c r="I44" s="37"/>
      <c r="J44" s="52"/>
      <c r="K44" s="52"/>
      <c r="L44" s="52"/>
      <c r="M44" s="52">
        <v>3</v>
      </c>
      <c r="N44" s="52">
        <v>2.6</v>
      </c>
      <c r="O44" s="52">
        <v>3.8</v>
      </c>
      <c r="P44" s="52">
        <v>9.5895564700000016</v>
      </c>
      <c r="Q44" s="52">
        <v>1.6</v>
      </c>
      <c r="R44" s="40"/>
      <c r="S44" s="8"/>
    </row>
    <row r="45" spans="1:19" ht="7.5" customHeight="1" x14ac:dyDescent="0.2">
      <c r="A45" s="33"/>
      <c r="B45" s="34"/>
      <c r="C45" s="36"/>
      <c r="D45" s="36" t="s">
        <v>35</v>
      </c>
      <c r="E45" s="36"/>
      <c r="F45" s="36"/>
      <c r="G45" s="36"/>
      <c r="H45" s="36"/>
      <c r="I45" s="37"/>
      <c r="J45" s="52"/>
      <c r="K45" s="52"/>
      <c r="L45" s="52"/>
      <c r="M45" s="52"/>
      <c r="N45" s="52"/>
      <c r="O45" s="52"/>
      <c r="P45" s="52"/>
      <c r="Q45" s="52"/>
      <c r="R45" s="40"/>
      <c r="S45" s="8"/>
    </row>
    <row r="46" spans="1:19" ht="7.5" customHeight="1" x14ac:dyDescent="0.2">
      <c r="A46" s="33"/>
      <c r="B46" s="34"/>
      <c r="C46" s="36"/>
      <c r="D46" s="36" t="s">
        <v>49</v>
      </c>
      <c r="E46" s="36"/>
      <c r="F46" s="36"/>
      <c r="G46" s="36"/>
      <c r="H46" s="36"/>
      <c r="I46" s="37"/>
      <c r="J46" s="52"/>
      <c r="K46" s="52"/>
      <c r="L46" s="52"/>
      <c r="M46" s="52">
        <v>2.1</v>
      </c>
      <c r="N46" s="52">
        <v>29.8</v>
      </c>
      <c r="O46" s="52">
        <v>5.0999999999999996</v>
      </c>
      <c r="P46" s="52">
        <v>10.174688149999998</v>
      </c>
      <c r="Q46" s="52">
        <v>0</v>
      </c>
      <c r="R46" s="40"/>
      <c r="S46" s="8"/>
    </row>
    <row r="47" spans="1:19" ht="7.5" customHeight="1" x14ac:dyDescent="0.2">
      <c r="A47" s="33"/>
      <c r="B47" s="34"/>
      <c r="C47" s="36"/>
      <c r="D47" s="36" t="s">
        <v>52</v>
      </c>
      <c r="E47" s="36"/>
      <c r="F47" s="36"/>
      <c r="G47" s="36"/>
      <c r="H47" s="36"/>
      <c r="I47" s="37"/>
      <c r="J47" s="52"/>
      <c r="K47" s="52"/>
      <c r="L47" s="52"/>
      <c r="M47" s="52"/>
      <c r="N47" s="52">
        <v>41.2</v>
      </c>
      <c r="O47" s="52">
        <v>132.5</v>
      </c>
      <c r="P47" s="52">
        <v>158.75051374</v>
      </c>
      <c r="Q47" s="52">
        <v>218.41118299999999</v>
      </c>
      <c r="R47" s="40"/>
      <c r="S47" s="8"/>
    </row>
    <row r="48" spans="1:19" ht="7.5" customHeight="1" x14ac:dyDescent="0.2">
      <c r="A48" s="33"/>
      <c r="B48" s="34"/>
      <c r="C48" s="36"/>
      <c r="D48" s="36" t="s">
        <v>37</v>
      </c>
      <c r="E48" s="36"/>
      <c r="F48" s="36"/>
      <c r="G48" s="36"/>
      <c r="H48" s="36"/>
      <c r="I48" s="37"/>
      <c r="J48" s="52"/>
      <c r="K48" s="52"/>
      <c r="L48" s="52"/>
      <c r="M48" s="52"/>
      <c r="N48" s="52"/>
      <c r="O48" s="52"/>
      <c r="P48" s="52"/>
      <c r="Q48" s="52"/>
      <c r="R48" s="40"/>
      <c r="S48" s="8"/>
    </row>
    <row r="49" spans="1:20" ht="7.5" customHeight="1" x14ac:dyDescent="0.2">
      <c r="A49" s="33"/>
      <c r="B49" s="34"/>
      <c r="C49" s="36"/>
      <c r="D49" s="36" t="s">
        <v>53</v>
      </c>
      <c r="E49" s="36"/>
      <c r="F49" s="36"/>
      <c r="G49" s="36"/>
      <c r="H49" s="36"/>
      <c r="I49" s="37"/>
      <c r="J49" s="52"/>
      <c r="K49" s="52"/>
      <c r="L49" s="52"/>
      <c r="M49" s="52"/>
      <c r="N49" s="52">
        <v>63.4</v>
      </c>
      <c r="O49" s="52">
        <v>95.3</v>
      </c>
      <c r="P49" s="52">
        <v>104.99445239000002</v>
      </c>
      <c r="Q49" s="52">
        <v>49.418588999999997</v>
      </c>
      <c r="R49" s="40"/>
      <c r="S49" s="8"/>
    </row>
    <row r="50" spans="1:20" ht="7.5" customHeight="1" x14ac:dyDescent="0.2">
      <c r="A50" s="33"/>
      <c r="B50" s="34"/>
      <c r="C50" s="36"/>
      <c r="D50" s="36" t="s">
        <v>16</v>
      </c>
      <c r="E50" s="36"/>
      <c r="F50" s="36"/>
      <c r="G50" s="36"/>
      <c r="H50" s="36"/>
      <c r="I50" s="37"/>
      <c r="J50" s="52">
        <v>373875.3</v>
      </c>
      <c r="K50" s="52">
        <v>435429.1</v>
      </c>
      <c r="L50" s="52">
        <v>467766</v>
      </c>
      <c r="M50" s="52">
        <v>479247.8</v>
      </c>
      <c r="N50" s="52">
        <v>494473.3</v>
      </c>
      <c r="O50" s="52">
        <v>549531</v>
      </c>
      <c r="P50" s="52">
        <v>542239.85574551986</v>
      </c>
      <c r="Q50" s="52">
        <v>479025.11588200001</v>
      </c>
      <c r="R50" s="40"/>
      <c r="S50" s="8"/>
    </row>
    <row r="51" spans="1:20" ht="7.5" customHeight="1" x14ac:dyDescent="0.2">
      <c r="A51" s="33"/>
      <c r="B51" s="34"/>
      <c r="C51" s="34"/>
      <c r="D51" s="34" t="s">
        <v>13</v>
      </c>
      <c r="E51" s="34"/>
      <c r="F51" s="34"/>
      <c r="G51" s="34"/>
      <c r="H51" s="34"/>
      <c r="I51" s="35"/>
      <c r="J51" s="52">
        <v>95420.7</v>
      </c>
      <c r="K51" s="52">
        <v>98409.7</v>
      </c>
      <c r="L51" s="52">
        <v>109990.1</v>
      </c>
      <c r="M51" s="52">
        <v>117082.8</v>
      </c>
      <c r="N51" s="52">
        <v>125541.6</v>
      </c>
      <c r="O51" s="52">
        <v>135570</v>
      </c>
      <c r="P51" s="52">
        <v>136361.79345130001</v>
      </c>
      <c r="Q51" s="52">
        <v>142112.095589</v>
      </c>
      <c r="R51" s="40"/>
      <c r="S51" s="8"/>
    </row>
    <row r="52" spans="1:20" s="4" customFormat="1" ht="8.25" customHeight="1" x14ac:dyDescent="0.25">
      <c r="A52" s="30"/>
      <c r="B52" s="31"/>
      <c r="C52" s="31" t="s">
        <v>14</v>
      </c>
      <c r="D52" s="31"/>
      <c r="E52" s="31"/>
      <c r="F52" s="31"/>
      <c r="G52" s="31"/>
      <c r="H52" s="31"/>
      <c r="I52" s="32"/>
      <c r="J52" s="51">
        <f>SUM(J53,J54)</f>
        <v>82406</v>
      </c>
      <c r="K52" s="51">
        <f>SUM(K53,K54)-0.1</f>
        <v>92806.7</v>
      </c>
      <c r="L52" s="51">
        <f>SUM(L53,L54)</f>
        <v>72666.200000000012</v>
      </c>
      <c r="M52" s="51">
        <f>SUM(M53,M54)</f>
        <v>87627.7</v>
      </c>
      <c r="N52" s="51">
        <f>SUM(N53:N54)</f>
        <v>117414.20000000001</v>
      </c>
      <c r="O52" s="51">
        <f>SUM(O53:O54)-0.1</f>
        <v>135176.29999999999</v>
      </c>
      <c r="P52" s="51">
        <f>SUM(P53:P54)</f>
        <v>136419.8671336199</v>
      </c>
      <c r="Q52" s="51">
        <f>SUM(Q53:Q54)</f>
        <v>91811.652731999988</v>
      </c>
    </row>
    <row r="53" spans="1:20" ht="7.5" customHeight="1" x14ac:dyDescent="0.2">
      <c r="A53" s="33" t="s">
        <v>7</v>
      </c>
      <c r="B53" s="34"/>
      <c r="C53" s="34"/>
      <c r="D53" s="34" t="s">
        <v>17</v>
      </c>
      <c r="E53" s="34"/>
      <c r="F53" s="34"/>
      <c r="G53" s="34"/>
      <c r="H53" s="34"/>
      <c r="I53" s="35"/>
      <c r="J53" s="52">
        <v>35560.699999999997</v>
      </c>
      <c r="K53" s="52">
        <v>43541.4</v>
      </c>
      <c r="L53" s="52">
        <v>35076.800000000003</v>
      </c>
      <c r="M53" s="52">
        <v>51304.1</v>
      </c>
      <c r="N53" s="52">
        <v>44886.400000000001</v>
      </c>
      <c r="O53" s="52">
        <v>29582.2</v>
      </c>
      <c r="P53" s="52">
        <v>33566.856955770003</v>
      </c>
      <c r="Q53" s="53">
        <v>26366.001011</v>
      </c>
    </row>
    <row r="54" spans="1:20" ht="7.5" customHeight="1" x14ac:dyDescent="0.2">
      <c r="A54" s="33" t="s">
        <v>8</v>
      </c>
      <c r="B54" s="34"/>
      <c r="C54" s="34"/>
      <c r="D54" s="34" t="s">
        <v>18</v>
      </c>
      <c r="E54" s="34"/>
      <c r="F54" s="34"/>
      <c r="G54" s="34"/>
      <c r="H54" s="34"/>
      <c r="I54" s="35"/>
      <c r="J54" s="52">
        <v>46845.3</v>
      </c>
      <c r="K54" s="52">
        <v>49265.4</v>
      </c>
      <c r="L54" s="52">
        <v>37589.4</v>
      </c>
      <c r="M54" s="52">
        <v>36323.599999999999</v>
      </c>
      <c r="N54" s="52">
        <v>72527.8</v>
      </c>
      <c r="O54" s="52">
        <v>105594.2</v>
      </c>
      <c r="P54" s="52">
        <v>102853.01017784991</v>
      </c>
      <c r="Q54" s="53">
        <v>65445.651720999995</v>
      </c>
    </row>
    <row r="55" spans="1:20" s="4" customFormat="1" ht="8.25" customHeight="1" x14ac:dyDescent="0.25">
      <c r="A55" s="30"/>
      <c r="B55" s="31"/>
      <c r="C55" s="31" t="s">
        <v>19</v>
      </c>
      <c r="D55" s="31"/>
      <c r="E55" s="31"/>
      <c r="F55" s="31"/>
      <c r="G55" s="31"/>
      <c r="H55" s="31"/>
      <c r="I55" s="32"/>
      <c r="J55" s="51">
        <v>59055.199999999997</v>
      </c>
      <c r="K55" s="51">
        <v>37647.300000000003</v>
      </c>
      <c r="L55" s="51">
        <v>56313.2</v>
      </c>
      <c r="M55" s="51">
        <v>60880.7</v>
      </c>
      <c r="N55" s="51">
        <v>140966.1</v>
      </c>
      <c r="O55" s="51">
        <v>75982.2</v>
      </c>
      <c r="P55" s="51">
        <v>131718.38948049999</v>
      </c>
      <c r="Q55" s="54">
        <v>21293.39085</v>
      </c>
    </row>
    <row r="56" spans="1:20" ht="0.75" customHeight="1" x14ac:dyDescent="0.2">
      <c r="A56" s="13"/>
      <c r="B56" s="14"/>
      <c r="C56" s="14"/>
      <c r="D56" s="14"/>
      <c r="E56" s="14"/>
      <c r="F56" s="14"/>
      <c r="G56" s="14"/>
      <c r="H56" s="14"/>
      <c r="I56" s="15"/>
      <c r="J56" s="27"/>
      <c r="K56" s="27"/>
      <c r="L56" s="28"/>
      <c r="M56" s="28"/>
      <c r="N56" s="28"/>
      <c r="O56" s="28"/>
      <c r="P56" s="27"/>
      <c r="Q56" s="27"/>
    </row>
    <row r="57" spans="1:20" ht="1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L57" s="6"/>
      <c r="M57" s="6"/>
      <c r="N57" s="6"/>
      <c r="O57" s="6"/>
    </row>
    <row r="58" spans="1:20" ht="7.5" customHeight="1" x14ac:dyDescent="0.2">
      <c r="A58" s="16" t="s">
        <v>27</v>
      </c>
      <c r="B58" s="17"/>
      <c r="C58" s="17"/>
      <c r="D58" s="17"/>
      <c r="E58" s="17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</row>
    <row r="59" spans="1:20" ht="7.5" customHeight="1" x14ac:dyDescent="0.2">
      <c r="A59" s="16" t="s">
        <v>28</v>
      </c>
      <c r="B59" s="17"/>
      <c r="C59" s="17"/>
      <c r="D59" s="17"/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</row>
    <row r="60" spans="1:20" ht="7.5" customHeight="1" x14ac:dyDescent="0.2">
      <c r="A60" s="16" t="s">
        <v>36</v>
      </c>
      <c r="B60" s="20"/>
      <c r="C60" s="20"/>
      <c r="D60" s="20"/>
      <c r="E60" s="20"/>
      <c r="F60" s="20"/>
      <c r="G60" s="20"/>
      <c r="H60" s="20"/>
      <c r="I60" s="20"/>
      <c r="J60" s="21"/>
      <c r="K60" s="21"/>
      <c r="L60" s="21"/>
      <c r="M60" s="21"/>
      <c r="N60" s="21"/>
      <c r="O60" s="21"/>
      <c r="P60" s="21"/>
      <c r="Q60" s="21"/>
      <c r="R60" s="19"/>
      <c r="S60" s="19"/>
      <c r="T60" s="19"/>
    </row>
    <row r="61" spans="1:20" ht="7.5" customHeight="1" x14ac:dyDescent="0.2">
      <c r="A61" s="16" t="s">
        <v>40</v>
      </c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  <c r="O61" s="21"/>
      <c r="P61" s="21"/>
      <c r="Q61" s="21"/>
      <c r="R61" s="19"/>
      <c r="S61" s="19"/>
      <c r="T61" s="19"/>
    </row>
    <row r="62" spans="1:20" ht="7.5" customHeight="1" x14ac:dyDescent="0.2">
      <c r="A62" s="16" t="s">
        <v>41</v>
      </c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1"/>
      <c r="P62" s="21"/>
      <c r="Q62" s="21"/>
      <c r="R62" s="19"/>
      <c r="S62" s="19"/>
      <c r="T62" s="19"/>
    </row>
    <row r="63" spans="1:20" ht="7.5" customHeight="1" x14ac:dyDescent="0.2">
      <c r="A63" s="16" t="s">
        <v>42</v>
      </c>
      <c r="B63" s="20"/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  <c r="O63" s="21"/>
      <c r="P63" s="21"/>
      <c r="Q63" s="21"/>
      <c r="R63" s="19"/>
      <c r="S63" s="19"/>
      <c r="T63" s="19"/>
    </row>
    <row r="64" spans="1:20" ht="7.5" customHeight="1" x14ac:dyDescent="0.2">
      <c r="A64" s="16" t="s">
        <v>44</v>
      </c>
      <c r="B64" s="20"/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21"/>
      <c r="O64" s="21"/>
      <c r="P64" s="21"/>
      <c r="Q64" s="21"/>
      <c r="R64" s="19"/>
      <c r="S64" s="19"/>
      <c r="T64" s="19"/>
    </row>
    <row r="65" spans="1:31" ht="7.5" customHeight="1" x14ac:dyDescent="0.2">
      <c r="A65" s="16" t="s">
        <v>39</v>
      </c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21"/>
      <c r="O65" s="21"/>
      <c r="P65" s="21"/>
      <c r="Q65" s="21"/>
      <c r="R65" s="22"/>
      <c r="S65" s="19"/>
      <c r="T65" s="19"/>
    </row>
    <row r="66" spans="1:31" ht="7.5" customHeight="1" x14ac:dyDescent="0.2">
      <c r="A66" s="16"/>
      <c r="B66" s="20"/>
      <c r="C66" s="20"/>
      <c r="D66" s="23" t="s">
        <v>38</v>
      </c>
      <c r="E66" s="20"/>
      <c r="F66" s="20"/>
      <c r="G66" s="20"/>
      <c r="H66" s="20"/>
      <c r="I66" s="20"/>
      <c r="J66" s="21"/>
      <c r="K66" s="21"/>
      <c r="L66" s="21"/>
      <c r="M66" s="21"/>
      <c r="N66" s="21"/>
      <c r="O66" s="21"/>
      <c r="P66" s="21"/>
      <c r="Q66" s="21"/>
      <c r="R66" s="22"/>
      <c r="S66" s="22"/>
      <c r="T66" s="22"/>
      <c r="U66" s="8"/>
      <c r="V66" s="8"/>
      <c r="W66" s="8"/>
      <c r="X66" s="8"/>
      <c r="Y66" s="8"/>
      <c r="Z66" s="8"/>
    </row>
    <row r="67" spans="1:31" ht="7.5" customHeight="1" x14ac:dyDescent="0.2">
      <c r="A67" s="24" t="s">
        <v>32</v>
      </c>
      <c r="B67" s="17"/>
      <c r="C67" s="17"/>
      <c r="D67" s="17"/>
      <c r="E67" s="17"/>
      <c r="F67" s="17"/>
      <c r="G67" s="17"/>
      <c r="H67" s="17"/>
      <c r="I67" s="17"/>
      <c r="J67" s="18"/>
      <c r="K67" s="18"/>
      <c r="L67" s="18"/>
      <c r="M67" s="18"/>
      <c r="N67" s="18"/>
      <c r="O67" s="18"/>
      <c r="P67" s="18"/>
      <c r="Q67" s="18"/>
      <c r="R67" s="19"/>
      <c r="S67" s="22"/>
      <c r="T67" s="22"/>
      <c r="U67" s="8"/>
      <c r="V67" s="8"/>
      <c r="W67" s="8"/>
      <c r="X67" s="8"/>
      <c r="Y67" s="8"/>
      <c r="Z67" s="8"/>
    </row>
    <row r="68" spans="1:31" ht="7.5" customHeight="1" x14ac:dyDescent="0.2">
      <c r="A68" s="24" t="s">
        <v>33</v>
      </c>
      <c r="B68" s="17"/>
      <c r="C68" s="17"/>
      <c r="D68" s="17"/>
      <c r="E68" s="17"/>
      <c r="F68" s="17"/>
      <c r="G68" s="17"/>
      <c r="H68" s="17"/>
      <c r="I68" s="17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19"/>
    </row>
    <row r="69" spans="1:31" ht="7.5" customHeight="1" x14ac:dyDescent="0.2">
      <c r="A69" s="24" t="s">
        <v>43</v>
      </c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9"/>
      <c r="S69" s="19"/>
      <c r="T69" s="19"/>
    </row>
    <row r="70" spans="1:31" ht="7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S70" s="19"/>
      <c r="T70" s="19"/>
    </row>
    <row r="71" spans="1:31" ht="7.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31" ht="18.75" customHeight="1" x14ac:dyDescent="0.2">
      <c r="A72" s="1"/>
      <c r="B72" s="1"/>
      <c r="C72" s="1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0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</row>
    <row r="73" spans="1:31" ht="7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31" ht="7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31" ht="7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31" ht="7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31" ht="7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31" ht="7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</sheetData>
  <mergeCells count="2">
    <mergeCell ref="A3:I3"/>
    <mergeCell ref="D72:P72"/>
  </mergeCells>
  <pageMargins left="0.98425196850393704" right="0.98425196850393704" top="1.5748031496062993" bottom="0.78740157480314965" header="0" footer="0"/>
  <pageSetup paperSize="119" orientation="portrait" r:id="rId1"/>
  <headerFooter alignWithMargins="0"/>
  <ignoredErrors>
    <ignoredError sqref="O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M4_408</vt:lpstr>
      <vt:lpstr>M4_408!Área_de_impresión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Luis Angel Perez Plata</cp:lastModifiedBy>
  <cp:lastPrinted>2016-07-12T22:17:50Z</cp:lastPrinted>
  <dcterms:created xsi:type="dcterms:W3CDTF">2005-06-09T22:35:47Z</dcterms:created>
  <dcterms:modified xsi:type="dcterms:W3CDTF">2016-08-12T16:17:58Z</dcterms:modified>
</cp:coreProperties>
</file>