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CUADROS ESTADISTICOS PARA PRESIDENCIA\DEUDA\"/>
    </mc:Choice>
  </mc:AlternateContent>
  <bookViews>
    <workbookView xWindow="10170" yWindow="-15" windowWidth="10005" windowHeight="9330" tabRatio="599"/>
  </bookViews>
  <sheets>
    <sheet name="1 (2)" sheetId="27517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'1 (2)'!$A$1:$J$31</definedName>
    <definedName name="DIFERENCIAS" localSheetId="0">#N/A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F23" i="27517" l="1"/>
  <c r="G23" i="27517"/>
  <c r="F25" i="27517" l="1"/>
  <c r="G25" i="27517"/>
  <c r="I27" i="27517" l="1"/>
  <c r="F27" i="27517"/>
  <c r="G27" i="27517"/>
  <c r="H6" i="27517" l="1"/>
  <c r="F26" i="27517" l="1"/>
  <c r="G26" i="27517"/>
  <c r="H27" i="27517" l="1"/>
  <c r="H26" i="27517"/>
  <c r="C27" i="27517" l="1"/>
  <c r="B27" i="27517" s="1"/>
  <c r="C26" i="27517"/>
  <c r="B26" i="27517" s="1"/>
  <c r="H25" i="27517" l="1"/>
  <c r="C25" i="27517"/>
  <c r="I24" i="27517"/>
  <c r="H24" i="27517" s="1"/>
  <c r="G24" i="27517"/>
  <c r="F24" i="27517"/>
  <c r="C24" i="27517"/>
  <c r="B24" i="27517" s="1"/>
  <c r="I23" i="27517"/>
  <c r="H23" i="27517" s="1"/>
  <c r="B23" i="27517" s="1"/>
  <c r="C23" i="27517"/>
  <c r="H22" i="27517"/>
  <c r="G22" i="27517"/>
  <c r="F22" i="27517"/>
  <c r="C22" i="27517"/>
  <c r="B22" i="27517" s="1"/>
  <c r="H21" i="27517"/>
  <c r="C21" i="27517"/>
  <c r="B21" i="27517" s="1"/>
  <c r="H20" i="27517"/>
  <c r="B20" i="27517" s="1"/>
  <c r="C20" i="27517"/>
  <c r="I19" i="27517"/>
  <c r="H19" i="27517"/>
  <c r="G19" i="27517"/>
  <c r="F19" i="27517"/>
  <c r="D19" i="27517"/>
  <c r="C19" i="27517"/>
  <c r="H18" i="27517"/>
  <c r="G18" i="27517"/>
  <c r="F18" i="27517"/>
  <c r="C18" i="27517"/>
  <c r="I17" i="27517"/>
  <c r="H17" i="27517"/>
  <c r="G17" i="27517"/>
  <c r="F17" i="27517"/>
  <c r="C17" i="27517"/>
  <c r="B17" i="27517" s="1"/>
  <c r="H16" i="27517"/>
  <c r="G16" i="27517"/>
  <c r="F16" i="27517"/>
  <c r="C16" i="27517"/>
  <c r="B16" i="27517" s="1"/>
  <c r="H15" i="27517"/>
  <c r="G15" i="27517"/>
  <c r="F15" i="27517"/>
  <c r="C15" i="27517"/>
  <c r="B15" i="27517" s="1"/>
  <c r="J14" i="27517"/>
  <c r="I14" i="27517"/>
  <c r="G14" i="27517"/>
  <c r="F14" i="27517"/>
  <c r="D14" i="27517"/>
  <c r="C14" i="27517" s="1"/>
  <c r="J13" i="27517"/>
  <c r="I13" i="27517"/>
  <c r="H13" i="27517" s="1"/>
  <c r="G13" i="27517"/>
  <c r="F13" i="27517"/>
  <c r="D13" i="27517"/>
  <c r="C13" i="27517"/>
  <c r="H12" i="27517"/>
  <c r="C12" i="27517"/>
  <c r="H11" i="27517"/>
  <c r="C11" i="27517"/>
  <c r="B11" i="27517" s="1"/>
  <c r="H10" i="27517"/>
  <c r="C10" i="27517"/>
  <c r="H9" i="27517"/>
  <c r="C9" i="27517"/>
  <c r="B9" i="27517" s="1"/>
  <c r="H8" i="27517"/>
  <c r="C8" i="27517"/>
  <c r="H7" i="27517"/>
  <c r="C7" i="27517"/>
  <c r="B7" i="27517" s="1"/>
  <c r="C6" i="27517"/>
  <c r="B6" i="27517" s="1"/>
  <c r="H14" i="27517"/>
  <c r="B10" i="27517"/>
  <c r="B25" i="27517"/>
  <c r="B14" i="27517" l="1"/>
  <c r="B8" i="27517"/>
  <c r="B12" i="27517"/>
  <c r="B13" i="27517"/>
  <c r="B18" i="27517"/>
  <c r="B19" i="27517"/>
</calcChain>
</file>

<file path=xl/sharedStrings.xml><?xml version="1.0" encoding="utf-8"?>
<sst xmlns="http://schemas.openxmlformats.org/spreadsheetml/2006/main" count="23" uniqueCount="21">
  <si>
    <t>Intereses</t>
  </si>
  <si>
    <t>Año</t>
  </si>
  <si>
    <t>Total</t>
  </si>
  <si>
    <t>Fuente: Secretaría de Hacienda y Crédito Público.</t>
  </si>
  <si>
    <t>(Flujos anuales en millones de dólares)</t>
  </si>
  <si>
    <t>Por plazo de vencimiento</t>
  </si>
  <si>
    <t>Banca de desarrollo</t>
  </si>
  <si>
    <t>Sector  público no financiero</t>
  </si>
  <si>
    <t>Largo plazo</t>
  </si>
  <si>
    <t>Corto plazo</t>
  </si>
  <si>
    <t>Sector público    no financiero</t>
  </si>
  <si>
    <t>1/ Las cifras incluyen créditos con carácter revolvente.</t>
  </si>
  <si>
    <t>Servicio de la deuda externa del sector público federal</t>
  </si>
  <si>
    <t xml:space="preserve">  Total</t>
  </si>
  <si>
    <r>
      <t xml:space="preserve">  Amortización de capital </t>
    </r>
    <r>
      <rPr>
        <vertAlign val="superscript"/>
        <sz val="6"/>
        <rFont val="Soberana Sans Light"/>
        <family val="3"/>
      </rPr>
      <t>1/</t>
    </r>
  </si>
  <si>
    <r>
      <t xml:space="preserve">       2017 </t>
    </r>
    <r>
      <rPr>
        <vertAlign val="superscript"/>
        <sz val="5.5"/>
        <rFont val="Soberana Sans Light"/>
        <family val="3"/>
      </rPr>
      <t>p/</t>
    </r>
  </si>
  <si>
    <t xml:space="preserve">                      n. d.</t>
  </si>
  <si>
    <t xml:space="preserve">                         n. d.</t>
  </si>
  <si>
    <t>n. d. No disponible.</t>
  </si>
  <si>
    <t>p/ Cifras preliminares al mes de junio</t>
  </si>
  <si>
    <t>Por deudor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</si>
</sst>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[$€]* #,##0.00_-;\-[$€]* #,##0.00_-;_-[$€]* &quot;-&quot;??_-;_-@_-"/>
    <numFmt numFmtId="166" formatCode="##,###.0_________;"/>
    <numFmt numFmtId="167" formatCode="#\ ###.0_____;"/>
  </numFmts>
  <fonts count="24">
    <font>
      <sz val="10"/>
      <name val="Arial"/>
    </font>
    <font>
      <sz val="10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b/>
      <i/>
      <sz val="11"/>
      <name val="Arial"/>
      <family val="2"/>
    </font>
    <font>
      <sz val="10"/>
      <name val="Presidencia Fina"/>
      <family val="3"/>
    </font>
    <font>
      <sz val="6"/>
      <name val="Presidencia Fina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name val="Times New Roman"/>
      <family val="1"/>
    </font>
    <font>
      <b/>
      <sz val="10"/>
      <name val="Arial"/>
      <family val="2"/>
    </font>
    <font>
      <b/>
      <i/>
      <sz val="7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sz val="7"/>
      <name val="Soberana Sans Light"/>
      <family val="3"/>
    </font>
    <font>
      <b/>
      <sz val="6"/>
      <name val="Times New Roman"/>
      <family val="1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1" fillId="0" borderId="0" xfId="0" applyFont="1"/>
    <xf numFmtId="0" fontId="11" fillId="0" borderId="0" xfId="0" quotePrefix="1" applyFont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quotePrefix="1" applyFont="1" applyAlignment="1">
      <alignment horizontal="left"/>
    </xf>
    <xf numFmtId="0" fontId="20" fillId="0" borderId="0" xfId="0" applyFont="1"/>
    <xf numFmtId="0" fontId="16" fillId="0" borderId="0" xfId="0" applyFont="1" applyAlignment="1">
      <alignment horizontal="center"/>
    </xf>
    <xf numFmtId="166" fontId="14" fillId="3" borderId="7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67" fontId="19" fillId="3" borderId="5" xfId="0" applyNumberFormat="1" applyFont="1" applyFill="1" applyBorder="1" applyAlignment="1">
      <alignment horizontal="right" vertical="center"/>
    </xf>
    <xf numFmtId="167" fontId="14" fillId="3" borderId="6" xfId="0" applyNumberFormat="1" applyFont="1" applyFill="1" applyBorder="1" applyAlignment="1">
      <alignment horizontal="right" vertical="center"/>
    </xf>
    <xf numFmtId="167" fontId="19" fillId="3" borderId="8" xfId="0" applyNumberFormat="1" applyFont="1" applyFill="1" applyBorder="1" applyAlignment="1">
      <alignment horizontal="right" vertical="center"/>
    </xf>
    <xf numFmtId="167" fontId="14" fillId="3" borderId="6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/>
    </xf>
    <xf numFmtId="0" fontId="18" fillId="2" borderId="3" xfId="0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horizontal="centerContinuous" vertical="center"/>
      <protection locked="0"/>
    </xf>
    <xf numFmtId="0" fontId="10" fillId="2" borderId="15" xfId="0" applyFont="1" applyFill="1" applyBorder="1" applyAlignment="1" applyProtection="1">
      <alignment horizontal="centerContinuous"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Continuous" vertic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Continuous" vertical="top"/>
      <protection locked="0"/>
    </xf>
    <xf numFmtId="0" fontId="10" fillId="2" borderId="2" xfId="0" applyFont="1" applyFill="1" applyBorder="1" applyAlignment="1" applyProtection="1">
      <alignment horizontal="centerContinuous" vertical="center"/>
      <protection locked="0"/>
    </xf>
    <xf numFmtId="0" fontId="10" fillId="2" borderId="16" xfId="0" applyFont="1" applyFill="1" applyBorder="1" applyAlignment="1" applyProtection="1">
      <alignment horizontal="centerContinuous" vertical="center"/>
      <protection locked="0"/>
    </xf>
    <xf numFmtId="0" fontId="10" fillId="2" borderId="17" xfId="0" applyFont="1" applyFill="1" applyBorder="1" applyAlignment="1" applyProtection="1">
      <alignment horizontal="centerContinuous" vertical="center"/>
      <protection locked="0"/>
    </xf>
    <xf numFmtId="0" fontId="10" fillId="2" borderId="16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8" fillId="2" borderId="2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167" fontId="19" fillId="3" borderId="5" xfId="0" applyNumberFormat="1" applyFont="1" applyFill="1" applyBorder="1" applyAlignment="1" applyProtection="1">
      <alignment horizontal="right" vertical="center"/>
      <protection locked="0"/>
    </xf>
    <xf numFmtId="167" fontId="14" fillId="3" borderId="6" xfId="0" applyNumberFormat="1" applyFont="1" applyFill="1" applyBorder="1" applyAlignment="1" applyProtection="1">
      <alignment horizontal="right" vertical="center"/>
      <protection locked="0"/>
    </xf>
    <xf numFmtId="167" fontId="19" fillId="3" borderId="8" xfId="0" applyNumberFormat="1" applyFont="1" applyFill="1" applyBorder="1" applyAlignment="1" applyProtection="1">
      <alignment horizontal="right" vertical="center"/>
      <protection locked="0"/>
    </xf>
    <xf numFmtId="166" fontId="14" fillId="3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167" fontId="19" fillId="3" borderId="6" xfId="0" applyNumberFormat="1" applyFont="1" applyFill="1" applyBorder="1" applyAlignment="1">
      <alignment horizontal="right" vertical="center"/>
    </xf>
    <xf numFmtId="167" fontId="19" fillId="3" borderId="6" xfId="0" applyNumberFormat="1" applyFont="1" applyFill="1" applyBorder="1" applyAlignment="1" applyProtection="1">
      <alignment horizontal="right" vertical="center"/>
      <protection locked="0"/>
    </xf>
    <xf numFmtId="167" fontId="19" fillId="0" borderId="9" xfId="0" applyNumberFormat="1" applyFont="1" applyFill="1" applyBorder="1" applyAlignment="1" applyProtection="1">
      <alignment horizontal="right" vertical="center"/>
      <protection locked="0"/>
    </xf>
    <xf numFmtId="167" fontId="19" fillId="0" borderId="10" xfId="0" applyNumberFormat="1" applyFont="1" applyFill="1" applyBorder="1" applyAlignment="1" applyProtection="1">
      <alignment horizontal="right" vertical="center"/>
      <protection locked="0"/>
    </xf>
    <xf numFmtId="167" fontId="14" fillId="0" borderId="10" xfId="0" applyNumberFormat="1" applyFont="1" applyFill="1" applyBorder="1" applyAlignment="1" applyProtection="1">
      <alignment horizontal="right" vertical="center"/>
      <protection locked="0"/>
    </xf>
    <xf numFmtId="167" fontId="19" fillId="0" borderId="11" xfId="0" applyNumberFormat="1" applyFont="1" applyFill="1" applyBorder="1" applyAlignment="1" applyProtection="1">
      <alignment horizontal="right" vertical="center"/>
      <protection locked="0"/>
    </xf>
    <xf numFmtId="166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13" fillId="0" borderId="0" xfId="0" quotePrefix="1" applyFont="1" applyFill="1" applyAlignment="1" applyProtection="1">
      <alignment horizontal="left" vertical="center"/>
      <protection locked="0"/>
    </xf>
    <xf numFmtId="0" fontId="2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30</xdr:row>
      <xdr:rowOff>38100</xdr:rowOff>
    </xdr:from>
    <xdr:to>
      <xdr:col>11</xdr:col>
      <xdr:colOff>0</xdr:colOff>
      <xdr:row>30</xdr:row>
      <xdr:rowOff>38100</xdr:rowOff>
    </xdr:to>
    <xdr:sp macro="" textlink="">
      <xdr:nvSpPr>
        <xdr:cNvPr id="38993" name="Line 11"/>
        <xdr:cNvSpPr>
          <a:spLocks noChangeShapeType="1"/>
        </xdr:cNvSpPr>
      </xdr:nvSpPr>
      <xdr:spPr bwMode="auto">
        <a:xfrm>
          <a:off x="5743575" y="3895725"/>
          <a:ext cx="11049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zoomScale="160" zoomScaleNormal="160" workbookViewId="0">
      <selection activeCell="B34" sqref="B34"/>
    </sheetView>
  </sheetViews>
  <sheetFormatPr baseColWidth="10" defaultRowHeight="12.75"/>
  <cols>
    <col min="1" max="1" width="7" style="1" customWidth="1"/>
    <col min="2" max="2" width="8.42578125" style="17" customWidth="1"/>
    <col min="3" max="3" width="8.7109375" customWidth="1"/>
    <col min="4" max="4" width="8.85546875" customWidth="1"/>
    <col min="5" max="5" width="9.140625" customWidth="1"/>
    <col min="6" max="6" width="8.7109375" customWidth="1"/>
    <col min="7" max="7" width="9.28515625" customWidth="1"/>
    <col min="8" max="8" width="7.5703125" customWidth="1"/>
    <col min="9" max="9" width="8.7109375" customWidth="1"/>
    <col min="10" max="10" width="8.140625" customWidth="1"/>
    <col min="11" max="11" width="4.7109375" customWidth="1"/>
  </cols>
  <sheetData>
    <row r="1" spans="1:11" ht="18.75" customHeight="1">
      <c r="A1" s="14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3"/>
    </row>
    <row r="2" spans="1:11" ht="9.75" customHeight="1">
      <c r="A2" s="13" t="s">
        <v>4</v>
      </c>
      <c r="B2" s="18"/>
      <c r="C2" s="11"/>
      <c r="D2" s="11"/>
      <c r="E2" s="11"/>
      <c r="F2" s="11"/>
      <c r="G2" s="11"/>
      <c r="H2" s="11"/>
      <c r="I2" s="11"/>
      <c r="J2" s="11"/>
      <c r="K2" s="2"/>
    </row>
    <row r="3" spans="1:11" s="9" customFormat="1" ht="9.75" customHeight="1">
      <c r="A3" s="28"/>
      <c r="B3" s="30"/>
      <c r="C3" s="31"/>
      <c r="D3" s="32"/>
      <c r="E3" s="33"/>
      <c r="F3" s="34" t="s">
        <v>0</v>
      </c>
      <c r="G3" s="34"/>
      <c r="H3" s="34"/>
      <c r="I3" s="34"/>
      <c r="J3" s="34"/>
      <c r="K3" s="8"/>
    </row>
    <row r="4" spans="1:11" s="9" customFormat="1" ht="9.75" customHeight="1">
      <c r="A4" s="29" t="s">
        <v>1</v>
      </c>
      <c r="B4" s="35" t="s">
        <v>2</v>
      </c>
      <c r="C4" s="36" t="s">
        <v>14</v>
      </c>
      <c r="D4" s="36"/>
      <c r="E4" s="37"/>
      <c r="F4" s="38" t="s">
        <v>20</v>
      </c>
      <c r="G4" s="39"/>
      <c r="H4" s="40"/>
      <c r="I4" s="41" t="s">
        <v>5</v>
      </c>
      <c r="J4" s="42"/>
      <c r="K4" s="7"/>
    </row>
    <row r="5" spans="1:11" s="9" customFormat="1" ht="20.45" customHeight="1">
      <c r="A5" s="27"/>
      <c r="B5" s="43"/>
      <c r="C5" s="44" t="s">
        <v>2</v>
      </c>
      <c r="D5" s="44" t="s">
        <v>10</v>
      </c>
      <c r="E5" s="44" t="s">
        <v>6</v>
      </c>
      <c r="F5" s="44" t="s">
        <v>7</v>
      </c>
      <c r="G5" s="44" t="s">
        <v>6</v>
      </c>
      <c r="H5" s="45" t="s">
        <v>13</v>
      </c>
      <c r="I5" s="44" t="s">
        <v>8</v>
      </c>
      <c r="J5" s="44" t="s">
        <v>9</v>
      </c>
      <c r="K5" s="7"/>
    </row>
    <row r="6" spans="1:11" ht="9" customHeight="1">
      <c r="A6" s="16">
        <v>1996</v>
      </c>
      <c r="B6" s="23">
        <f t="shared" ref="B6:B8" si="0">C6+H6</f>
        <v>42598.400000000001</v>
      </c>
      <c r="C6" s="57">
        <f t="shared" ref="C6:C8" si="1">SUM(D6:E6)</f>
        <v>35463</v>
      </c>
      <c r="D6" s="24">
        <v>23397.8</v>
      </c>
      <c r="E6" s="24">
        <v>12065.2</v>
      </c>
      <c r="F6" s="24">
        <v>4778.6000000000004</v>
      </c>
      <c r="G6" s="24">
        <v>2356.8000000000002</v>
      </c>
      <c r="H6" s="25">
        <f>I6+J6</f>
        <v>7135.4000000000005</v>
      </c>
      <c r="I6" s="24">
        <v>6481.3</v>
      </c>
      <c r="J6" s="21">
        <v>654.1</v>
      </c>
      <c r="K6" s="4"/>
    </row>
    <row r="7" spans="1:11" ht="9" customHeight="1">
      <c r="A7" s="16">
        <v>1997</v>
      </c>
      <c r="B7" s="23">
        <f t="shared" si="0"/>
        <v>39806.800000000003</v>
      </c>
      <c r="C7" s="57">
        <f t="shared" si="1"/>
        <v>33317.600000000006</v>
      </c>
      <c r="D7" s="24">
        <v>22277.4</v>
      </c>
      <c r="E7" s="24">
        <v>11040.2</v>
      </c>
      <c r="F7" s="24">
        <v>4545</v>
      </c>
      <c r="G7" s="24">
        <v>1944.2</v>
      </c>
      <c r="H7" s="25">
        <f t="shared" ref="H7:H8" si="2">I7+J7</f>
        <v>6489.2</v>
      </c>
      <c r="I7" s="24">
        <v>6178</v>
      </c>
      <c r="J7" s="21">
        <v>311.2</v>
      </c>
      <c r="K7" s="4"/>
    </row>
    <row r="8" spans="1:11" ht="9" customHeight="1">
      <c r="A8" s="16">
        <v>1998</v>
      </c>
      <c r="B8" s="23">
        <f t="shared" si="0"/>
        <v>29694.300000000003</v>
      </c>
      <c r="C8" s="57">
        <f t="shared" si="1"/>
        <v>23365.300000000003</v>
      </c>
      <c r="D8" s="24">
        <v>12272.1</v>
      </c>
      <c r="E8" s="24">
        <v>11093.2</v>
      </c>
      <c r="F8" s="24">
        <v>4450.5</v>
      </c>
      <c r="G8" s="24">
        <v>1878.5</v>
      </c>
      <c r="H8" s="25">
        <f t="shared" si="2"/>
        <v>6329</v>
      </c>
      <c r="I8" s="24">
        <v>6063.1</v>
      </c>
      <c r="J8" s="21">
        <v>265.89999999999998</v>
      </c>
      <c r="K8" s="4"/>
    </row>
    <row r="9" spans="1:11" ht="9" customHeight="1">
      <c r="A9" s="16">
        <v>1999</v>
      </c>
      <c r="B9" s="23">
        <f t="shared" ref="B9:B20" si="3">C9+H9</f>
        <v>29014.799999999999</v>
      </c>
      <c r="C9" s="57">
        <f t="shared" ref="C9:C20" si="4">SUM(D9:E9)</f>
        <v>22133.1</v>
      </c>
      <c r="D9" s="24">
        <v>11455.1</v>
      </c>
      <c r="E9" s="24">
        <v>10678</v>
      </c>
      <c r="F9" s="26" t="s">
        <v>16</v>
      </c>
      <c r="G9" s="26" t="s">
        <v>17</v>
      </c>
      <c r="H9" s="25">
        <f t="shared" ref="H9:H21" si="5">I9+J9</f>
        <v>6881.7</v>
      </c>
      <c r="I9" s="24">
        <v>6539.4</v>
      </c>
      <c r="J9" s="21">
        <v>342.3</v>
      </c>
      <c r="K9" s="4"/>
    </row>
    <row r="10" spans="1:11" ht="9" customHeight="1">
      <c r="A10" s="16">
        <v>2000</v>
      </c>
      <c r="B10" s="23">
        <f t="shared" si="3"/>
        <v>34693</v>
      </c>
      <c r="C10" s="57">
        <f t="shared" si="4"/>
        <v>26540.899999999998</v>
      </c>
      <c r="D10" s="24">
        <v>19079.599999999999</v>
      </c>
      <c r="E10" s="24">
        <v>7461.3</v>
      </c>
      <c r="F10" s="24">
        <v>6263.3</v>
      </c>
      <c r="G10" s="24">
        <v>1888.8</v>
      </c>
      <c r="H10" s="25">
        <f t="shared" si="5"/>
        <v>8152.0999999999995</v>
      </c>
      <c r="I10" s="24">
        <v>7439.7</v>
      </c>
      <c r="J10" s="21">
        <v>712.4</v>
      </c>
      <c r="K10" s="4"/>
    </row>
    <row r="11" spans="1:11" ht="9" customHeight="1">
      <c r="A11" s="16">
        <v>2001</v>
      </c>
      <c r="B11" s="23">
        <f t="shared" si="3"/>
        <v>35318</v>
      </c>
      <c r="C11" s="57">
        <f t="shared" si="4"/>
        <v>27869.8</v>
      </c>
      <c r="D11" s="24">
        <v>20605.5</v>
      </c>
      <c r="E11" s="24">
        <v>7264.3</v>
      </c>
      <c r="F11" s="24">
        <v>5626.2</v>
      </c>
      <c r="G11" s="24">
        <v>1822</v>
      </c>
      <c r="H11" s="25">
        <f t="shared" si="5"/>
        <v>7448.2</v>
      </c>
      <c r="I11" s="24">
        <v>6686.7</v>
      </c>
      <c r="J11" s="21">
        <v>761.5</v>
      </c>
      <c r="K11" s="4"/>
    </row>
    <row r="12" spans="1:11" ht="9" customHeight="1">
      <c r="A12" s="16">
        <v>2002</v>
      </c>
      <c r="B12" s="23">
        <f t="shared" si="3"/>
        <v>26052.199999999997</v>
      </c>
      <c r="C12" s="57">
        <f t="shared" si="4"/>
        <v>19476.099999999999</v>
      </c>
      <c r="D12" s="24">
        <v>11427.9</v>
      </c>
      <c r="E12" s="24">
        <v>8048.2</v>
      </c>
      <c r="F12" s="24">
        <v>5203</v>
      </c>
      <c r="G12" s="24">
        <v>1373.1</v>
      </c>
      <c r="H12" s="25">
        <f t="shared" si="5"/>
        <v>6576.0999999999995</v>
      </c>
      <c r="I12" s="24">
        <v>6413.4</v>
      </c>
      <c r="J12" s="21">
        <v>162.69999999999999</v>
      </c>
      <c r="K12" s="4"/>
    </row>
    <row r="13" spans="1:11" ht="9" customHeight="1">
      <c r="A13" s="16">
        <v>2003</v>
      </c>
      <c r="B13" s="23">
        <f t="shared" si="3"/>
        <v>30711.5</v>
      </c>
      <c r="C13" s="57">
        <f t="shared" si="4"/>
        <v>23701.5</v>
      </c>
      <c r="D13" s="24">
        <f>14997.7+0.6</f>
        <v>14998.300000000001</v>
      </c>
      <c r="E13" s="24">
        <v>8703.2000000000007</v>
      </c>
      <c r="F13" s="24">
        <f>7010-1167.5</f>
        <v>5842.5</v>
      </c>
      <c r="G13" s="24">
        <f>1160.7+6.8</f>
        <v>1167.5</v>
      </c>
      <c r="H13" s="25">
        <f t="shared" si="5"/>
        <v>7010</v>
      </c>
      <c r="I13" s="24">
        <f>6535.1+395.4</f>
        <v>6930.5</v>
      </c>
      <c r="J13" s="21">
        <f>75.3+4.2</f>
        <v>79.5</v>
      </c>
      <c r="K13" s="4"/>
    </row>
    <row r="14" spans="1:11" ht="9" customHeight="1">
      <c r="A14" s="16">
        <v>2004</v>
      </c>
      <c r="B14" s="23">
        <f t="shared" si="3"/>
        <v>29435.200000000001</v>
      </c>
      <c r="C14" s="57">
        <f t="shared" si="4"/>
        <v>22601.7</v>
      </c>
      <c r="D14" s="24">
        <f>11179.2+0.3</f>
        <v>11179.5</v>
      </c>
      <c r="E14" s="24">
        <v>11422.2</v>
      </c>
      <c r="F14" s="24">
        <f>6833.5-921.6</f>
        <v>5911.9</v>
      </c>
      <c r="G14" s="24">
        <f>917.1+4.5</f>
        <v>921.6</v>
      </c>
      <c r="H14" s="25">
        <f t="shared" si="5"/>
        <v>6833.5</v>
      </c>
      <c r="I14" s="24">
        <f>6385+400.6</f>
        <v>6785.6</v>
      </c>
      <c r="J14" s="21">
        <f>36.4+11.5</f>
        <v>47.9</v>
      </c>
      <c r="K14" s="4"/>
    </row>
    <row r="15" spans="1:11" ht="9" customHeight="1">
      <c r="A15" s="16">
        <v>2005</v>
      </c>
      <c r="B15" s="23">
        <f t="shared" si="3"/>
        <v>27440.400000000001</v>
      </c>
      <c r="C15" s="57">
        <f t="shared" si="4"/>
        <v>20357.7</v>
      </c>
      <c r="D15" s="24">
        <v>12050</v>
      </c>
      <c r="E15" s="24">
        <v>8307.7000000000007</v>
      </c>
      <c r="F15" s="24">
        <f>7082.7-781</f>
        <v>6301.7</v>
      </c>
      <c r="G15" s="24">
        <f>778.1+2.9</f>
        <v>781</v>
      </c>
      <c r="H15" s="25">
        <f t="shared" si="5"/>
        <v>7082.7</v>
      </c>
      <c r="I15" s="24">
        <v>7047</v>
      </c>
      <c r="J15" s="21">
        <v>35.700000000000003</v>
      </c>
      <c r="K15" s="4"/>
    </row>
    <row r="16" spans="1:11" ht="9" customHeight="1">
      <c r="A16" s="16">
        <v>2006</v>
      </c>
      <c r="B16" s="23">
        <f t="shared" si="3"/>
        <v>44229.599999999999</v>
      </c>
      <c r="C16" s="57">
        <f t="shared" si="4"/>
        <v>36975.199999999997</v>
      </c>
      <c r="D16" s="24">
        <v>23361.599999999999</v>
      </c>
      <c r="E16" s="24">
        <v>13613.6</v>
      </c>
      <c r="F16" s="24">
        <f>7254.4-687.1</f>
        <v>6567.2999999999993</v>
      </c>
      <c r="G16" s="24">
        <f>685.4+1.7</f>
        <v>687.1</v>
      </c>
      <c r="H16" s="25">
        <f t="shared" si="5"/>
        <v>7254.4000000000005</v>
      </c>
      <c r="I16" s="24">
        <v>7247.8</v>
      </c>
      <c r="J16" s="21">
        <v>6.6</v>
      </c>
      <c r="K16" s="4"/>
    </row>
    <row r="17" spans="1:12" ht="9" customHeight="1">
      <c r="A17" s="16">
        <v>2007</v>
      </c>
      <c r="B17" s="23">
        <f t="shared" si="3"/>
        <v>25405.8</v>
      </c>
      <c r="C17" s="57">
        <f t="shared" si="4"/>
        <v>18705.8</v>
      </c>
      <c r="D17" s="24">
        <v>12131.6</v>
      </c>
      <c r="E17" s="24">
        <v>6574.2</v>
      </c>
      <c r="F17" s="24">
        <f>6700-325.8</f>
        <v>6374.2</v>
      </c>
      <c r="G17" s="24">
        <f>325.3+0.5</f>
        <v>325.8</v>
      </c>
      <c r="H17" s="25">
        <f t="shared" si="5"/>
        <v>6700</v>
      </c>
      <c r="I17" s="24">
        <f>6413.4+270</f>
        <v>6683.4</v>
      </c>
      <c r="J17" s="21">
        <v>16.600000000000001</v>
      </c>
      <c r="K17" s="4"/>
    </row>
    <row r="18" spans="1:12" ht="9" customHeight="1">
      <c r="A18" s="16">
        <v>2008</v>
      </c>
      <c r="B18" s="23">
        <f t="shared" si="3"/>
        <v>26764.799999999999</v>
      </c>
      <c r="C18" s="57">
        <f t="shared" si="4"/>
        <v>20583.5</v>
      </c>
      <c r="D18" s="24">
        <v>12763.1</v>
      </c>
      <c r="E18" s="24">
        <v>7820.4</v>
      </c>
      <c r="F18" s="24">
        <f>6181.3-300.4</f>
        <v>5880.9000000000005</v>
      </c>
      <c r="G18" s="24">
        <f>292+8.4</f>
        <v>300.39999999999998</v>
      </c>
      <c r="H18" s="25">
        <f t="shared" si="5"/>
        <v>6181.3</v>
      </c>
      <c r="I18" s="24">
        <v>6165.7</v>
      </c>
      <c r="J18" s="21">
        <v>15.6</v>
      </c>
      <c r="K18" s="4"/>
    </row>
    <row r="19" spans="1:12" ht="9" customHeight="1">
      <c r="A19" s="16">
        <v>2009</v>
      </c>
      <c r="B19" s="23">
        <f t="shared" si="3"/>
        <v>46536.500000000007</v>
      </c>
      <c r="C19" s="57">
        <f t="shared" si="4"/>
        <v>41341.100000000006</v>
      </c>
      <c r="D19" s="24">
        <f>30016+3318.3</f>
        <v>33334.300000000003</v>
      </c>
      <c r="E19" s="24">
        <v>8006.8</v>
      </c>
      <c r="F19" s="24">
        <f>5195.4-269.5</f>
        <v>4925.8999999999996</v>
      </c>
      <c r="G19" s="24">
        <f>265.7+3.8</f>
        <v>269.5</v>
      </c>
      <c r="H19" s="25">
        <f t="shared" si="5"/>
        <v>5195.3999999999996</v>
      </c>
      <c r="I19" s="24">
        <f>4898.9+292</f>
        <v>5190.8999999999996</v>
      </c>
      <c r="J19" s="21">
        <v>4.5</v>
      </c>
      <c r="K19" s="4"/>
    </row>
    <row r="20" spans="1:12" ht="9" customHeight="1">
      <c r="A20" s="16">
        <v>2010</v>
      </c>
      <c r="B20" s="23">
        <f t="shared" si="3"/>
        <v>33394.9</v>
      </c>
      <c r="C20" s="57">
        <f t="shared" si="4"/>
        <v>28358</v>
      </c>
      <c r="D20" s="24">
        <v>13399.6</v>
      </c>
      <c r="E20" s="24">
        <v>14958.4</v>
      </c>
      <c r="F20" s="24">
        <v>4810.3</v>
      </c>
      <c r="G20" s="24">
        <v>226.6</v>
      </c>
      <c r="H20" s="25">
        <f t="shared" si="5"/>
        <v>5036.9000000000005</v>
      </c>
      <c r="I20" s="24">
        <v>5025.8</v>
      </c>
      <c r="J20" s="21">
        <v>11.1</v>
      </c>
      <c r="K20" s="4"/>
    </row>
    <row r="21" spans="1:12" ht="9" customHeight="1">
      <c r="A21" s="16">
        <v>2011</v>
      </c>
      <c r="B21" s="23">
        <f t="shared" ref="B21:B22" si="6">C21+H21</f>
        <v>27125.1</v>
      </c>
      <c r="C21" s="57">
        <f t="shared" ref="C21:C22" si="7">SUM(D21:E21)</f>
        <v>21697.1</v>
      </c>
      <c r="D21" s="24">
        <v>7564.5</v>
      </c>
      <c r="E21" s="24">
        <v>14132.6</v>
      </c>
      <c r="F21" s="24">
        <v>5164.2</v>
      </c>
      <c r="G21" s="24">
        <v>263.8</v>
      </c>
      <c r="H21" s="25">
        <f t="shared" si="5"/>
        <v>5428</v>
      </c>
      <c r="I21" s="24">
        <v>5412.4</v>
      </c>
      <c r="J21" s="21">
        <v>15.6</v>
      </c>
      <c r="K21" s="4"/>
    </row>
    <row r="22" spans="1:12" ht="9" customHeight="1">
      <c r="A22" s="16">
        <v>2012</v>
      </c>
      <c r="B22" s="23">
        <f t="shared" si="6"/>
        <v>34198.5</v>
      </c>
      <c r="C22" s="57">
        <f t="shared" si="7"/>
        <v>28289.199999999997</v>
      </c>
      <c r="D22" s="24">
        <v>10068.9</v>
      </c>
      <c r="E22" s="24">
        <v>18220.3</v>
      </c>
      <c r="F22" s="24">
        <f>5909.3-235.4</f>
        <v>5673.9000000000005</v>
      </c>
      <c r="G22" s="24">
        <f>233.1+2.3</f>
        <v>235.4</v>
      </c>
      <c r="H22" s="25">
        <f t="shared" ref="H22" si="8">I22+J22</f>
        <v>5909.2999999999993</v>
      </c>
      <c r="I22" s="24">
        <v>5888.9</v>
      </c>
      <c r="J22" s="21">
        <v>20.399999999999999</v>
      </c>
      <c r="K22" s="4"/>
    </row>
    <row r="23" spans="1:12" ht="9" customHeight="1">
      <c r="A23" s="16">
        <v>2013</v>
      </c>
      <c r="B23" s="23">
        <f>C23+H23</f>
        <v>35691.9</v>
      </c>
      <c r="C23" s="57">
        <f t="shared" ref="C23" si="9">SUM(D23:E23)</f>
        <v>29560</v>
      </c>
      <c r="D23" s="24">
        <v>14726.3</v>
      </c>
      <c r="E23" s="24">
        <v>14833.7</v>
      </c>
      <c r="F23" s="24">
        <f>6131.9-229.9</f>
        <v>5902</v>
      </c>
      <c r="G23" s="24">
        <f>228.1+1.8</f>
        <v>229.9</v>
      </c>
      <c r="H23" s="25">
        <f>I23+J23</f>
        <v>6131.9000000000005</v>
      </c>
      <c r="I23" s="24">
        <f>5885.1+228.3</f>
        <v>6113.4000000000005</v>
      </c>
      <c r="J23" s="21">
        <v>18.5</v>
      </c>
      <c r="K23" s="4"/>
    </row>
    <row r="24" spans="1:12" ht="9" customHeight="1">
      <c r="A24" s="16">
        <v>2014</v>
      </c>
      <c r="B24" s="23">
        <f t="shared" ref="B24:B25" si="10">C24+H24</f>
        <v>38680.700000000004</v>
      </c>
      <c r="C24" s="57">
        <f t="shared" ref="C24" si="11">SUM(D24:E24)</f>
        <v>32178.100000000002</v>
      </c>
      <c r="D24" s="24">
        <v>11807.2</v>
      </c>
      <c r="E24" s="24">
        <v>20370.900000000001</v>
      </c>
      <c r="F24" s="24">
        <f>6502.6-G24</f>
        <v>6297.2000000000007</v>
      </c>
      <c r="G24" s="24">
        <f>203.9+1.5</f>
        <v>205.4</v>
      </c>
      <c r="H24" s="25">
        <f>I24+J24</f>
        <v>6502.5999999999995</v>
      </c>
      <c r="I24" s="24">
        <f>6155.9+326.3</f>
        <v>6482.2</v>
      </c>
      <c r="J24" s="21">
        <v>20.399999999999999</v>
      </c>
      <c r="K24" s="4"/>
    </row>
    <row r="25" spans="1:12" ht="9" customHeight="1">
      <c r="A25" s="16">
        <v>2015</v>
      </c>
      <c r="B25" s="23">
        <f t="shared" si="10"/>
        <v>37238.1</v>
      </c>
      <c r="C25" s="57">
        <f t="shared" ref="C25" si="12">SUM(D25:E25)</f>
        <v>30395.7</v>
      </c>
      <c r="D25" s="24">
        <v>10731.2</v>
      </c>
      <c r="E25" s="24">
        <v>19664.5</v>
      </c>
      <c r="F25" s="24">
        <f>6842.4-169.6</f>
        <v>6672.7999999999993</v>
      </c>
      <c r="G25" s="24">
        <f>168.7+0.9</f>
        <v>169.6</v>
      </c>
      <c r="H25" s="25">
        <f>I25+J25</f>
        <v>6842.4000000000005</v>
      </c>
      <c r="I25" s="24">
        <v>6815.8</v>
      </c>
      <c r="J25" s="21">
        <v>26.6</v>
      </c>
      <c r="K25" s="4"/>
    </row>
    <row r="26" spans="1:12" ht="9" customHeight="1">
      <c r="A26" s="16">
        <v>2016</v>
      </c>
      <c r="B26" s="46">
        <f>C26+H26</f>
        <v>44502.9</v>
      </c>
      <c r="C26" s="58">
        <f t="shared" ref="C26" si="13">SUM(D26:E26)</f>
        <v>36626</v>
      </c>
      <c r="D26" s="47">
        <v>22785.7</v>
      </c>
      <c r="E26" s="47">
        <v>13840.3</v>
      </c>
      <c r="F26" s="47">
        <f>7876.9-247.9</f>
        <v>7629</v>
      </c>
      <c r="G26" s="47">
        <f>245.7+2.2</f>
        <v>247.89999999999998</v>
      </c>
      <c r="H26" s="48">
        <f>I26+J26</f>
        <v>7876.9</v>
      </c>
      <c r="I26" s="47">
        <v>7853</v>
      </c>
      <c r="J26" s="49">
        <v>23.9</v>
      </c>
      <c r="K26" s="4"/>
    </row>
    <row r="27" spans="1:12" ht="9" customHeight="1">
      <c r="A27" s="22" t="s">
        <v>15</v>
      </c>
      <c r="B27" s="59">
        <f>+C27+H27</f>
        <v>22101.4</v>
      </c>
      <c r="C27" s="60">
        <f>+D27+E27</f>
        <v>17645.3</v>
      </c>
      <c r="D27" s="61">
        <v>8639.4</v>
      </c>
      <c r="E27" s="61">
        <v>9005.9</v>
      </c>
      <c r="F27" s="61">
        <f>4456.1-162.7</f>
        <v>4293.4000000000005</v>
      </c>
      <c r="G27" s="61">
        <f>161.4+1.3</f>
        <v>162.70000000000002</v>
      </c>
      <c r="H27" s="62">
        <f>+I27+J27</f>
        <v>4456.1000000000004</v>
      </c>
      <c r="I27" s="61">
        <f>4350.6+92.7</f>
        <v>4443.3</v>
      </c>
      <c r="J27" s="63">
        <v>12.8</v>
      </c>
      <c r="K27" s="4"/>
      <c r="L27" s="64"/>
    </row>
    <row r="28" spans="1:12" ht="9" customHeight="1">
      <c r="A28" s="15" t="s">
        <v>11</v>
      </c>
      <c r="B28" s="19"/>
      <c r="C28" s="12"/>
      <c r="D28" s="12"/>
      <c r="E28" s="12"/>
      <c r="F28" s="12"/>
      <c r="G28" s="12"/>
      <c r="H28" s="12"/>
      <c r="I28" s="12"/>
      <c r="J28" s="12"/>
      <c r="K28" s="5"/>
    </row>
    <row r="29" spans="1:12" ht="9" customHeight="1">
      <c r="A29" s="65" t="s">
        <v>19</v>
      </c>
      <c r="B29" s="66"/>
      <c r="C29" s="67"/>
      <c r="D29" s="56"/>
      <c r="E29" s="56"/>
      <c r="F29" s="56"/>
      <c r="G29" s="56"/>
      <c r="H29" s="56"/>
      <c r="I29" s="56"/>
      <c r="J29" s="56"/>
      <c r="K29" s="5"/>
    </row>
    <row r="30" spans="1:12" ht="9" customHeight="1">
      <c r="A30" s="15" t="s">
        <v>18</v>
      </c>
      <c r="B30" s="19"/>
      <c r="C30" s="12"/>
      <c r="D30" s="12"/>
      <c r="E30" s="12"/>
      <c r="F30" s="12"/>
      <c r="G30" s="12"/>
      <c r="H30" s="12"/>
      <c r="I30" s="12"/>
      <c r="J30" s="12"/>
      <c r="K30" s="5"/>
    </row>
    <row r="31" spans="1:12" ht="9" customHeight="1">
      <c r="A31" s="15" t="s">
        <v>3</v>
      </c>
      <c r="B31" s="19"/>
      <c r="C31" s="12"/>
      <c r="D31" s="12"/>
      <c r="E31" s="12"/>
      <c r="F31" s="12"/>
      <c r="G31" s="12"/>
      <c r="H31" s="12"/>
      <c r="I31" s="12"/>
      <c r="J31" s="12"/>
      <c r="K31" s="5"/>
    </row>
    <row r="32" spans="1:12" ht="6" customHeight="1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5"/>
    </row>
    <row r="33" spans="1:11" ht="7.5" customHeight="1">
      <c r="A33" s="53"/>
      <c r="B33" s="51"/>
      <c r="C33" s="52"/>
      <c r="D33" s="52"/>
      <c r="E33" s="52"/>
      <c r="F33" s="52"/>
      <c r="G33" s="52"/>
      <c r="H33" s="52"/>
      <c r="I33" s="52"/>
      <c r="J33" s="52"/>
      <c r="K33" s="5"/>
    </row>
    <row r="34" spans="1:11">
      <c r="A34" s="53"/>
      <c r="B34" s="54"/>
      <c r="C34" s="55"/>
      <c r="D34" s="55"/>
      <c r="E34" s="55"/>
      <c r="F34" s="55"/>
      <c r="G34" s="55"/>
      <c r="H34" s="55"/>
      <c r="I34" s="55"/>
      <c r="J34" s="55"/>
    </row>
    <row r="35" spans="1:11">
      <c r="A35" s="53"/>
      <c r="B35" s="54"/>
      <c r="C35" s="55"/>
      <c r="D35" s="55"/>
      <c r="E35" s="55"/>
      <c r="F35" s="55"/>
      <c r="G35" s="55"/>
      <c r="H35" s="55"/>
      <c r="I35" s="55"/>
      <c r="J35" s="55"/>
    </row>
    <row r="36" spans="1:11">
      <c r="A36" s="53"/>
      <c r="B36" s="54"/>
      <c r="C36" s="55"/>
      <c r="D36" s="55"/>
      <c r="E36" s="55"/>
      <c r="F36" s="55"/>
      <c r="G36" s="55"/>
      <c r="H36" s="55"/>
      <c r="I36" s="55"/>
      <c r="J36" s="55"/>
    </row>
    <row r="37" spans="1:11">
      <c r="A37" s="53"/>
      <c r="B37" s="54"/>
      <c r="C37" s="55"/>
      <c r="D37" s="55"/>
      <c r="E37" s="55"/>
      <c r="F37" s="55"/>
      <c r="G37" s="55"/>
      <c r="H37" s="55"/>
      <c r="I37" s="55"/>
      <c r="J37" s="55"/>
    </row>
    <row r="38" spans="1:11">
      <c r="A38" s="53"/>
      <c r="B38" s="54"/>
      <c r="C38" s="55"/>
      <c r="D38" s="55"/>
      <c r="E38" s="55"/>
      <c r="F38" s="55"/>
      <c r="G38" s="55"/>
      <c r="H38" s="55"/>
      <c r="I38" s="55"/>
      <c r="J38" s="55"/>
    </row>
    <row r="51" spans="1:8">
      <c r="B51" s="20"/>
      <c r="C51" s="1"/>
      <c r="D51" s="1"/>
      <c r="E51" s="1"/>
      <c r="F51" s="1"/>
      <c r="G51" s="1"/>
      <c r="H51" s="1"/>
    </row>
    <row r="61" spans="1:8">
      <c r="A61" s="6"/>
    </row>
  </sheetData>
  <pageMargins left="0.98425196850393704" right="0.98425196850393704" top="1.5748031496062993" bottom="0.78740157480314965" header="0" footer="0"/>
  <pageSetup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(2)</vt:lpstr>
      <vt:lpstr>'1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alejandro_martinezh</cp:lastModifiedBy>
  <cp:lastPrinted>2017-08-04T18:48:44Z</cp:lastPrinted>
  <dcterms:created xsi:type="dcterms:W3CDTF">2000-12-12T20:53:55Z</dcterms:created>
  <dcterms:modified xsi:type="dcterms:W3CDTF">2017-08-04T18:49:17Z</dcterms:modified>
</cp:coreProperties>
</file>